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5805" windowHeight="2340" tabRatio="928" activeTab="0"/>
  </bookViews>
  <sheets>
    <sheet name="Bevezetés" sheetId="1" r:id="rId1"/>
    <sheet name="M-M hiperbola" sheetId="2" r:id="rId2"/>
    <sheet name="S,E,ES,P időfüggése" sheetId="3" r:id="rId3"/>
    <sheet name="kezdeti sebesség" sheetId="4" r:id="rId4"/>
    <sheet name="Linearizációk" sheetId="5" r:id="rId5"/>
    <sheet name="needed Add-ins" sheetId="6" r:id="rId6"/>
  </sheets>
  <definedNames>
    <definedName name="KM">#REF!</definedName>
    <definedName name="vmax">#REF!</definedName>
  </definedNames>
  <calcPr fullCalcOnLoad="1"/>
</workbook>
</file>

<file path=xl/comments1.xml><?xml version="1.0" encoding="utf-8"?>
<comments xmlns="http://schemas.openxmlformats.org/spreadsheetml/2006/main">
  <authors>
    <author>Scott Sinex</author>
    <author>Sevella B?la</author>
  </authors>
  <commentList>
    <comment ref="D19" authorId="0">
      <text>
        <r>
          <rPr>
            <sz val="11"/>
            <color indexed="17"/>
            <rFont val="Comic Sans MS"/>
            <family val="4"/>
          </rPr>
          <t xml:space="preserve">szubstrát  koncentráció
</t>
        </r>
      </text>
    </comment>
    <comment ref="F19" authorId="0">
      <text>
        <r>
          <rPr>
            <sz val="11"/>
            <color indexed="17"/>
            <rFont val="Comic Sans MS"/>
            <family val="4"/>
          </rPr>
          <t>Enzim, a reakció katalizátora.
A reakció végén felszabadul és ismét rendelkezésre áll.</t>
        </r>
      </text>
    </comment>
    <comment ref="H19" authorId="0">
      <text>
        <r>
          <rPr>
            <sz val="11"/>
            <color indexed="17"/>
            <rFont val="Comic Sans MS"/>
            <family val="4"/>
          </rPr>
          <t xml:space="preserve">Enzim-szubsztrát átmeneti komplex
</t>
        </r>
      </text>
    </comment>
    <comment ref="J19" authorId="0">
      <text>
        <r>
          <rPr>
            <sz val="11"/>
            <color indexed="17"/>
            <rFont val="Comic Sans MS"/>
            <family val="4"/>
          </rPr>
          <t xml:space="preserve">A reakció terméke
</t>
        </r>
      </text>
    </comment>
    <comment ref="L19" authorId="0">
      <text>
        <r>
          <rPr>
            <sz val="11"/>
            <color indexed="17"/>
            <rFont val="Comic Sans MS"/>
            <family val="4"/>
          </rPr>
          <t xml:space="preserve">Az ES komplex disszociációs állandója, ill.
Michaelis állandó,
az egyedi reakciósebességi 
állandókkombinációi. 
 </t>
        </r>
      </text>
    </comment>
    <comment ref="K22" authorId="0">
      <text>
        <r>
          <rPr>
            <sz val="11"/>
            <color indexed="17"/>
            <rFont val="Comic Sans MS"/>
            <family val="4"/>
          </rPr>
          <t xml:space="preserve">Átméretezheted a képernyőt a View menü Zoom menüpontjában.
</t>
        </r>
      </text>
    </comment>
    <comment ref="J27" authorId="1">
      <text>
        <r>
          <rPr>
            <b/>
            <sz val="8"/>
            <rFont val="Tahoma"/>
            <family val="0"/>
          </rPr>
          <t>Sevella Béla megjegyzése: az Excelet eredeti verzióját S.A.Sinex készítette.</t>
        </r>
        <r>
          <rPr>
            <sz val="8"/>
            <rFont val="Tahoma"/>
            <family val="0"/>
          </rPr>
          <t xml:space="preserve">
Original version of this Excelet was elaborated by Scott A.Sinex.</t>
        </r>
      </text>
    </comment>
  </commentList>
</comments>
</file>

<file path=xl/comments2.xml><?xml version="1.0" encoding="utf-8"?>
<comments xmlns="http://schemas.openxmlformats.org/spreadsheetml/2006/main">
  <authors>
    <author>Scott Sinex</author>
    <author>Sevella B?la</author>
  </authors>
  <commentList>
    <comment ref="D4" authorId="0">
      <text>
        <r>
          <rPr>
            <sz val="11"/>
            <color indexed="17"/>
            <rFont val="Comic Sans MS"/>
            <family val="4"/>
          </rPr>
          <t>V</t>
        </r>
        <r>
          <rPr>
            <vertAlign val="subscript"/>
            <sz val="11"/>
            <color indexed="17"/>
            <rFont val="Comic Sans MS"/>
            <family val="4"/>
          </rPr>
          <t>max</t>
        </r>
        <r>
          <rPr>
            <sz val="11"/>
            <color indexed="17"/>
            <rFont val="Comic Sans MS"/>
            <family val="4"/>
          </rPr>
          <t xml:space="preserve"> = k</t>
        </r>
        <r>
          <rPr>
            <vertAlign val="subscript"/>
            <sz val="11"/>
            <color indexed="17"/>
            <rFont val="Comic Sans MS"/>
            <family val="4"/>
          </rPr>
          <t>cat</t>
        </r>
        <r>
          <rPr>
            <sz val="11"/>
            <color indexed="17"/>
            <rFont val="Comic Sans MS"/>
            <family val="4"/>
          </rPr>
          <t xml:space="preserve"> (E)</t>
        </r>
        <r>
          <rPr>
            <vertAlign val="subscript"/>
            <sz val="11"/>
            <color indexed="17"/>
            <rFont val="Comic Sans MS"/>
            <family val="4"/>
          </rPr>
          <t>o</t>
        </r>
      </text>
    </comment>
    <comment ref="C2" authorId="0">
      <text>
        <r>
          <rPr>
            <sz val="11"/>
            <color indexed="17"/>
            <rFont val="Comic Sans MS"/>
            <family val="4"/>
          </rPr>
          <t>Bemért enzim koncentrációja
(E)</t>
        </r>
        <r>
          <rPr>
            <vertAlign val="subscript"/>
            <sz val="11"/>
            <color indexed="17"/>
            <rFont val="Comic Sans MS"/>
            <family val="4"/>
          </rPr>
          <t>o</t>
        </r>
        <r>
          <rPr>
            <sz val="11"/>
            <color indexed="17"/>
            <rFont val="Comic Sans MS"/>
            <family val="4"/>
          </rPr>
          <t xml:space="preserve"> = (E) + (ES)
(E)</t>
        </r>
        <r>
          <rPr>
            <vertAlign val="subscript"/>
            <sz val="11"/>
            <color indexed="17"/>
            <rFont val="Comic Sans MS"/>
            <family val="4"/>
          </rPr>
          <t>o</t>
        </r>
        <r>
          <rPr>
            <sz val="11"/>
            <color indexed="17"/>
            <rFont val="Comic Sans MS"/>
            <family val="4"/>
          </rPr>
          <t xml:space="preserve"> </t>
        </r>
        <r>
          <rPr>
            <sz val="11"/>
            <color indexed="17"/>
            <rFont val="Arial"/>
            <family val="0"/>
          </rPr>
          <t>&lt;&lt;</t>
        </r>
        <r>
          <rPr>
            <sz val="11"/>
            <color indexed="17"/>
            <rFont val="Comic Sans MS"/>
            <family val="4"/>
          </rPr>
          <t xml:space="preserve"> (S)</t>
        </r>
      </text>
    </comment>
    <comment ref="G4" authorId="0">
      <text>
        <r>
          <rPr>
            <sz val="11"/>
            <color indexed="17"/>
            <rFont val="Comic Sans MS"/>
            <family val="4"/>
          </rPr>
          <t>Michaelis állandó, v</t>
        </r>
        <r>
          <rPr>
            <vertAlign val="subscript"/>
            <sz val="11"/>
            <color indexed="17"/>
            <rFont val="Comic Sans MS"/>
            <family val="4"/>
          </rPr>
          <t>max</t>
        </r>
        <r>
          <rPr>
            <sz val="11"/>
            <color indexed="17"/>
            <rFont val="Comic Sans MS"/>
            <family val="4"/>
          </rPr>
          <t xml:space="preserve">/2-hez tartozó S koncentráció.
</t>
        </r>
      </text>
    </comment>
    <comment ref="J2" authorId="0">
      <text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sz val="11"/>
            <color indexed="17"/>
            <rFont val="Comic Sans MS"/>
            <family val="4"/>
          </rPr>
          <t xml:space="preserve">Kezdeti reakciósebesség (mol/L.s)
</t>
        </r>
      </text>
    </comment>
    <comment ref="A5" authorId="0">
      <text>
        <r>
          <rPr>
            <sz val="11"/>
            <color indexed="17"/>
            <rFont val="Comic Sans MS"/>
            <family val="4"/>
          </rPr>
          <t>Ez a szubsztrát koncentrációja (mol/L)</t>
        </r>
      </text>
    </comment>
    <comment ref="E2" authorId="0">
      <text>
        <r>
          <rPr>
            <sz val="11"/>
            <color indexed="17"/>
            <rFont val="Comic Sans MS"/>
            <family val="4"/>
          </rPr>
          <t>Turnover number vagy váltásszám: a szubsztráttal telített enzim S átalakítási frekvenciája, min</t>
        </r>
        <r>
          <rPr>
            <vertAlign val="superscript"/>
            <sz val="11"/>
            <color indexed="17"/>
            <rFont val="Comic Sans MS"/>
            <family val="4"/>
          </rPr>
          <t>-1</t>
        </r>
        <r>
          <rPr>
            <sz val="11"/>
            <color indexed="17"/>
            <rFont val="Comic Sans MS"/>
            <family val="4"/>
          </rPr>
          <t xml:space="preserve"> vagy s</t>
        </r>
        <r>
          <rPr>
            <vertAlign val="superscript"/>
            <sz val="11"/>
            <color indexed="17"/>
            <rFont val="Comic Sans MS"/>
            <family val="4"/>
          </rPr>
          <t>-1</t>
        </r>
      </text>
    </comment>
    <comment ref="E27" authorId="0">
      <text>
        <r>
          <rPr>
            <sz val="8"/>
            <rFont val="Tahoma"/>
            <family val="0"/>
          </rPr>
          <t xml:space="preserve">
</t>
        </r>
      </text>
    </comment>
    <comment ref="I27" authorId="1">
      <text>
        <r>
          <rPr>
            <sz val="8"/>
            <rFont val="Tahoma"/>
            <family val="0"/>
          </rPr>
          <t>Sevella Béla megjegyzése: az Excelet eredeti verzióját S.A.Sinex készítette.
Original version of this Excelet was elaborated by Scott E.Sinex.</t>
        </r>
      </text>
    </comment>
  </commentList>
</comments>
</file>

<file path=xl/comments3.xml><?xml version="1.0" encoding="utf-8"?>
<comments xmlns="http://schemas.openxmlformats.org/spreadsheetml/2006/main">
  <authors>
    <author>Scott Sinex</author>
    <author>Sevella B?la</author>
  </authors>
  <commentList>
    <comment ref="J15" authorId="0">
      <text>
        <r>
          <rPr>
            <sz val="11"/>
            <color indexed="17"/>
            <rFont val="Comic Sans MS"/>
            <family val="4"/>
          </rPr>
          <t>v</t>
        </r>
        <r>
          <rPr>
            <vertAlign val="subscript"/>
            <sz val="11"/>
            <color indexed="17"/>
            <rFont val="Comic Sans MS"/>
            <family val="4"/>
          </rPr>
          <t>max</t>
        </r>
        <r>
          <rPr>
            <sz val="11"/>
            <color indexed="17"/>
            <rFont val="Comic Sans MS"/>
            <family val="4"/>
          </rPr>
          <t xml:space="preserve"> = k</t>
        </r>
        <r>
          <rPr>
            <vertAlign val="subscript"/>
            <sz val="11"/>
            <color indexed="17"/>
            <rFont val="Comic Sans MS"/>
            <family val="4"/>
          </rPr>
          <t>cat</t>
        </r>
        <r>
          <rPr>
            <sz val="11"/>
            <color indexed="17"/>
            <rFont val="Comic Sans MS"/>
            <family val="4"/>
          </rPr>
          <t xml:space="preserve"> (E)</t>
        </r>
        <r>
          <rPr>
            <vertAlign val="subscript"/>
            <sz val="11"/>
            <color indexed="17"/>
            <rFont val="Comic Sans MS"/>
            <family val="4"/>
          </rPr>
          <t>o</t>
        </r>
        <r>
          <rPr>
            <sz val="11"/>
            <color indexed="17"/>
            <rFont val="Comic Sans MS"/>
            <family val="4"/>
          </rPr>
          <t xml:space="preserve">
</t>
        </r>
      </text>
    </comment>
    <comment ref="J13" authorId="0">
      <text>
        <r>
          <rPr>
            <sz val="11"/>
            <color indexed="17"/>
            <rFont val="Comic Sans MS"/>
            <family val="4"/>
          </rPr>
          <t>K</t>
        </r>
        <r>
          <rPr>
            <vertAlign val="subscript"/>
            <sz val="11"/>
            <color indexed="17"/>
            <rFont val="Comic Sans MS"/>
            <family val="4"/>
          </rPr>
          <t>M</t>
        </r>
        <r>
          <rPr>
            <sz val="11"/>
            <color indexed="17"/>
            <rFont val="Comic Sans MS"/>
            <family val="4"/>
          </rPr>
          <t xml:space="preserve"> = (k</t>
        </r>
        <r>
          <rPr>
            <vertAlign val="subscript"/>
            <sz val="11"/>
            <color indexed="17"/>
            <rFont val="Comic Sans MS"/>
            <family val="4"/>
          </rPr>
          <t>2</t>
        </r>
        <r>
          <rPr>
            <sz val="11"/>
            <color indexed="17"/>
            <rFont val="Comic Sans MS"/>
            <family val="4"/>
          </rPr>
          <t xml:space="preserve"> + k</t>
        </r>
        <r>
          <rPr>
            <vertAlign val="subscript"/>
            <sz val="11"/>
            <color indexed="17"/>
            <rFont val="Comic Sans MS"/>
            <family val="4"/>
          </rPr>
          <t>cat</t>
        </r>
        <r>
          <rPr>
            <sz val="11"/>
            <color indexed="17"/>
            <rFont val="Comic Sans MS"/>
            <family val="4"/>
          </rPr>
          <t>)/k</t>
        </r>
        <r>
          <rPr>
            <vertAlign val="subscript"/>
            <sz val="11"/>
            <color indexed="17"/>
            <rFont val="Comic Sans MS"/>
            <family val="4"/>
          </rPr>
          <t>1</t>
        </r>
        <r>
          <rPr>
            <sz val="11"/>
            <color indexed="17"/>
            <rFont val="Comic Sans MS"/>
            <family val="4"/>
          </rPr>
          <t xml:space="preserve">
</t>
        </r>
      </text>
    </comment>
    <comment ref="I27" authorId="1">
      <text>
        <r>
          <rPr>
            <sz val="8"/>
            <rFont val="Tahoma"/>
            <family val="0"/>
          </rPr>
          <t xml:space="preserve">Sevella Béla megjegyzése: az Excelet eredeti verzióját S.A.Sinex készítette.
Original version of this Excelet was elaborated by Scott E.Sinex.
</t>
        </r>
      </text>
    </comment>
    <comment ref="B3" authorId="1">
      <text>
        <r>
          <rPr>
            <b/>
            <sz val="8"/>
            <rFont val="Tahoma"/>
            <family val="0"/>
          </rPr>
          <t>Sevella Béla: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Sevella B?la</author>
  </authors>
  <commentList>
    <comment ref="I27" authorId="0">
      <text>
        <r>
          <rPr>
            <b/>
            <sz val="8"/>
            <rFont val="Tahoma"/>
            <family val="0"/>
          </rPr>
          <t>Sevella Béla:</t>
        </r>
        <r>
          <rPr>
            <sz val="8"/>
            <rFont val="Tahoma"/>
            <family val="0"/>
          </rPr>
          <t xml:space="preserve">
Sevella Béla megjegyzése: az excelet eredeti verzióját S.A.Sinex készítette.
Original version of this Excelet was elaborated by Scott E.Sinex.</t>
        </r>
      </text>
    </comment>
  </commentList>
</comments>
</file>

<file path=xl/comments5.xml><?xml version="1.0" encoding="utf-8"?>
<comments xmlns="http://schemas.openxmlformats.org/spreadsheetml/2006/main">
  <authors>
    <author>Scott Sinex</author>
    <author>Sevella B?la</author>
  </authors>
  <commentList>
    <comment ref="D4" authorId="0">
      <text>
        <r>
          <rPr>
            <sz val="11"/>
            <color indexed="17"/>
            <rFont val="Comic Sans MS"/>
            <family val="4"/>
          </rPr>
          <t>V</t>
        </r>
        <r>
          <rPr>
            <vertAlign val="subscript"/>
            <sz val="11"/>
            <color indexed="17"/>
            <rFont val="Comic Sans MS"/>
            <family val="4"/>
          </rPr>
          <t>max</t>
        </r>
        <r>
          <rPr>
            <sz val="11"/>
            <color indexed="17"/>
            <rFont val="Comic Sans MS"/>
            <family val="4"/>
          </rPr>
          <t xml:space="preserve"> = k</t>
        </r>
        <r>
          <rPr>
            <vertAlign val="subscript"/>
            <sz val="11"/>
            <color indexed="17"/>
            <rFont val="Comic Sans MS"/>
            <family val="4"/>
          </rPr>
          <t>cat</t>
        </r>
        <r>
          <rPr>
            <sz val="11"/>
            <color indexed="17"/>
            <rFont val="Comic Sans MS"/>
            <family val="4"/>
          </rPr>
          <t xml:space="preserve"> (E)</t>
        </r>
        <r>
          <rPr>
            <vertAlign val="subscript"/>
            <sz val="11"/>
            <color indexed="17"/>
            <rFont val="Comic Sans MS"/>
            <family val="4"/>
          </rPr>
          <t>o</t>
        </r>
      </text>
    </comment>
    <comment ref="C2" authorId="0">
      <text>
        <r>
          <rPr>
            <sz val="11"/>
            <color indexed="17"/>
            <rFont val="Comic Sans MS"/>
            <family val="4"/>
          </rPr>
          <t>(E)</t>
        </r>
        <r>
          <rPr>
            <vertAlign val="subscript"/>
            <sz val="11"/>
            <color indexed="17"/>
            <rFont val="Comic Sans MS"/>
            <family val="4"/>
          </rPr>
          <t>o</t>
        </r>
        <r>
          <rPr>
            <sz val="11"/>
            <color indexed="17"/>
            <rFont val="Comic Sans MS"/>
            <family val="4"/>
          </rPr>
          <t xml:space="preserve"> = (E)</t>
        </r>
        <r>
          <rPr>
            <vertAlign val="subscript"/>
            <sz val="11"/>
            <color indexed="17"/>
            <rFont val="Comic Sans MS"/>
            <family val="4"/>
          </rPr>
          <t>free</t>
        </r>
        <r>
          <rPr>
            <sz val="11"/>
            <color indexed="17"/>
            <rFont val="Comic Sans MS"/>
            <family val="4"/>
          </rPr>
          <t xml:space="preserve"> + (ES)</t>
        </r>
      </text>
    </comment>
    <comment ref="I37" authorId="1">
      <text>
        <r>
          <rPr>
            <b/>
            <sz val="12"/>
            <rFont val="Tahoma"/>
            <family val="2"/>
          </rPr>
          <t>Sevella Béla:</t>
        </r>
        <r>
          <rPr>
            <sz val="12"/>
            <rFont val="Tahoma"/>
            <family val="2"/>
          </rPr>
          <t xml:space="preserve">
Sevella Béla megjegyzése: az excelet eredeti verzióját S.A.Sinex készítette.
Original version of this Excelet was elaborated by Scott E.Sinex</t>
        </r>
      </text>
    </comment>
  </commentList>
</comments>
</file>

<file path=xl/sharedStrings.xml><?xml version="1.0" encoding="utf-8"?>
<sst xmlns="http://schemas.openxmlformats.org/spreadsheetml/2006/main" count="166" uniqueCount="132">
  <si>
    <t>(S)</t>
  </si>
  <si>
    <t>1/(S)</t>
  </si>
  <si>
    <r>
      <t>v</t>
    </r>
    <r>
      <rPr>
        <vertAlign val="subscript"/>
        <sz val="10"/>
        <rFont val="Comic Sans MS"/>
        <family val="4"/>
      </rPr>
      <t>max</t>
    </r>
    <r>
      <rPr>
        <sz val="10"/>
        <rFont val="Comic Sans MS"/>
        <family val="4"/>
      </rPr>
      <t xml:space="preserve"> =</t>
    </r>
  </si>
  <si>
    <r>
      <t>K</t>
    </r>
    <r>
      <rPr>
        <vertAlign val="subscript"/>
        <sz val="10"/>
        <rFont val="Comic Sans MS"/>
        <family val="4"/>
      </rPr>
      <t>M</t>
    </r>
    <r>
      <rPr>
        <sz val="10"/>
        <rFont val="Comic Sans MS"/>
        <family val="4"/>
      </rPr>
      <t xml:space="preserve"> =</t>
    </r>
  </si>
  <si>
    <r>
      <t>v</t>
    </r>
    <r>
      <rPr>
        <vertAlign val="subscript"/>
        <sz val="10"/>
        <rFont val="Comic Sans MS"/>
        <family val="4"/>
      </rPr>
      <t>o</t>
    </r>
  </si>
  <si>
    <r>
      <t>1/v</t>
    </r>
    <r>
      <rPr>
        <vertAlign val="subscript"/>
        <sz val="10"/>
        <rFont val="Comic Sans MS"/>
        <family val="4"/>
      </rPr>
      <t>o</t>
    </r>
  </si>
  <si>
    <r>
      <t>(S)/v</t>
    </r>
    <r>
      <rPr>
        <vertAlign val="subscript"/>
        <sz val="10"/>
        <rFont val="Comic Sans MS"/>
        <family val="4"/>
      </rPr>
      <t>o</t>
    </r>
  </si>
  <si>
    <r>
      <t>v</t>
    </r>
    <r>
      <rPr>
        <vertAlign val="subscript"/>
        <sz val="10"/>
        <rFont val="Comic Sans MS"/>
        <family val="4"/>
      </rPr>
      <t>o</t>
    </r>
    <r>
      <rPr>
        <sz val="10"/>
        <rFont val="Comic Sans MS"/>
        <family val="4"/>
      </rPr>
      <t>/(S)</t>
    </r>
  </si>
  <si>
    <t xml:space="preserve">   +</t>
  </si>
  <si>
    <t xml:space="preserve"> -</t>
  </si>
  <si>
    <t>double error</t>
  </si>
  <si>
    <t>x</t>
  </si>
  <si>
    <t>systematic errors</t>
  </si>
  <si>
    <t xml:space="preserve">use with </t>
  </si>
  <si>
    <r>
      <t>k</t>
    </r>
    <r>
      <rPr>
        <vertAlign val="subscript"/>
        <sz val="10"/>
        <rFont val="Comic Sans MS"/>
        <family val="4"/>
      </rPr>
      <t>cat</t>
    </r>
    <r>
      <rPr>
        <sz val="10"/>
        <rFont val="Comic Sans MS"/>
        <family val="4"/>
      </rPr>
      <t xml:space="preserve"> =</t>
    </r>
  </si>
  <si>
    <r>
      <t>v</t>
    </r>
    <r>
      <rPr>
        <vertAlign val="subscript"/>
        <sz val="10"/>
        <rFont val="Comic Sans MS"/>
        <family val="4"/>
      </rPr>
      <t xml:space="preserve">o </t>
    </r>
  </si>
  <si>
    <t xml:space="preserve">    data with no error!!!!</t>
  </si>
  <si>
    <t>for (S) = 0.05</t>
  </si>
  <si>
    <r>
      <t>v</t>
    </r>
    <r>
      <rPr>
        <vertAlign val="subscript"/>
        <sz val="10"/>
        <rFont val="Comic Sans MS"/>
        <family val="4"/>
      </rPr>
      <t>max</t>
    </r>
  </si>
  <si>
    <r>
      <t>(</t>
    </r>
    <r>
      <rPr>
        <b/>
        <sz val="10"/>
        <color indexed="53"/>
        <rFont val="Comic Sans MS"/>
        <family val="4"/>
      </rPr>
      <t>- - - -</t>
    </r>
    <r>
      <rPr>
        <sz val="10"/>
        <rFont val="Comic Sans MS"/>
        <family val="4"/>
      </rPr>
      <t>)</t>
    </r>
  </si>
  <si>
    <t xml:space="preserve">        locating Km</t>
  </si>
  <si>
    <t xml:space="preserve"> S</t>
  </si>
  <si>
    <t>E</t>
  </si>
  <si>
    <t>ES</t>
  </si>
  <si>
    <t>P</t>
  </si>
  <si>
    <t>click here</t>
  </si>
  <si>
    <t>scale factor</t>
  </si>
  <si>
    <t>x-axis</t>
  </si>
  <si>
    <t>time</t>
  </si>
  <si>
    <t>(E)</t>
  </si>
  <si>
    <t>(ES)</t>
  </si>
  <si>
    <t>(P)</t>
  </si>
  <si>
    <r>
      <t>(S)</t>
    </r>
    <r>
      <rPr>
        <vertAlign val="subscript"/>
        <sz val="10"/>
        <color indexed="12"/>
        <rFont val="Comic Sans MS"/>
        <family val="0"/>
      </rPr>
      <t>o</t>
    </r>
    <r>
      <rPr>
        <sz val="10"/>
        <color indexed="12"/>
        <rFont val="Comic Sans MS"/>
        <family val="0"/>
      </rPr>
      <t xml:space="preserve"> =</t>
    </r>
  </si>
  <si>
    <r>
      <t>(E)</t>
    </r>
    <r>
      <rPr>
        <vertAlign val="subscript"/>
        <sz val="10"/>
        <color indexed="10"/>
        <rFont val="Comic Sans MS"/>
        <family val="0"/>
      </rPr>
      <t>o</t>
    </r>
    <r>
      <rPr>
        <sz val="10"/>
        <color indexed="10"/>
        <rFont val="Comic Sans MS"/>
        <family val="0"/>
      </rPr>
      <t xml:space="preserve"> =</t>
    </r>
  </si>
  <si>
    <r>
      <t>k</t>
    </r>
    <r>
      <rPr>
        <vertAlign val="subscript"/>
        <sz val="10"/>
        <rFont val="Comic Sans MS"/>
        <family val="4"/>
      </rPr>
      <t>1</t>
    </r>
    <r>
      <rPr>
        <sz val="10"/>
        <rFont val="Comic Sans MS"/>
        <family val="0"/>
      </rPr>
      <t xml:space="preserve"> =</t>
    </r>
  </si>
  <si>
    <r>
      <t>k</t>
    </r>
    <r>
      <rPr>
        <vertAlign val="subscript"/>
        <sz val="10"/>
        <rFont val="Comic Sans MS"/>
        <family val="4"/>
      </rPr>
      <t xml:space="preserve">cat </t>
    </r>
    <r>
      <rPr>
        <sz val="10"/>
        <rFont val="Comic Sans MS"/>
        <family val="0"/>
      </rPr>
      <t>=</t>
    </r>
  </si>
  <si>
    <r>
      <t>K</t>
    </r>
    <r>
      <rPr>
        <vertAlign val="subscript"/>
        <sz val="10"/>
        <rFont val="Comic Sans MS"/>
        <family val="4"/>
      </rPr>
      <t>m</t>
    </r>
    <r>
      <rPr>
        <sz val="10"/>
        <rFont val="Comic Sans MS"/>
        <family val="0"/>
      </rPr>
      <t xml:space="preserve"> =</t>
    </r>
  </si>
  <si>
    <r>
      <t>V</t>
    </r>
    <r>
      <rPr>
        <vertAlign val="subscript"/>
        <sz val="10"/>
        <rFont val="Comic Sans MS"/>
        <family val="4"/>
      </rPr>
      <t>max</t>
    </r>
    <r>
      <rPr>
        <sz val="10"/>
        <rFont val="Comic Sans MS"/>
        <family val="0"/>
      </rPr>
      <t xml:space="preserve"> =</t>
    </r>
  </si>
  <si>
    <t>initial rate</t>
  </si>
  <si>
    <t>ORANGE line - linear regression of first six data points</t>
  </si>
  <si>
    <r>
      <t>v</t>
    </r>
    <r>
      <rPr>
        <b/>
        <vertAlign val="subscript"/>
        <sz val="10"/>
        <color indexed="60"/>
        <rFont val="Comic Sans MS"/>
        <family val="4"/>
      </rPr>
      <t>o</t>
    </r>
    <r>
      <rPr>
        <b/>
        <sz val="10"/>
        <color indexed="60"/>
        <rFont val="Comic Sans MS"/>
        <family val="4"/>
      </rPr>
      <t xml:space="preserve"> =</t>
    </r>
  </si>
  <si>
    <t>data from: http://iftsa.org/outreach/so/tutorials/EnzymeKinetics.pdf</t>
  </si>
  <si>
    <r>
      <t>(E)</t>
    </r>
    <r>
      <rPr>
        <vertAlign val="subscript"/>
        <sz val="10"/>
        <rFont val="Comic Sans MS"/>
        <family val="4"/>
      </rPr>
      <t>o</t>
    </r>
    <r>
      <rPr>
        <sz val="10"/>
        <rFont val="Comic Sans MS"/>
        <family val="4"/>
      </rPr>
      <t xml:space="preserve">  =</t>
    </r>
  </si>
  <si>
    <t>Sinex 2008</t>
  </si>
  <si>
    <t>Excelet</t>
  </si>
  <si>
    <t xml:space="preserve">6      Close the Excelet and then reopen it.  </t>
  </si>
  <si>
    <t>check these</t>
  </si>
  <si>
    <t>click</t>
  </si>
  <si>
    <t>m</t>
  </si>
  <si>
    <t>Loading the Analysis ToolPak and Solver Add-in for Excel 2003</t>
  </si>
  <si>
    <t xml:space="preserve">For Excel 2007 </t>
  </si>
  <si>
    <t>see pp. 3-4 of the Excel 2007 Quick Guide</t>
  </si>
  <si>
    <t>Definíciók</t>
  </si>
  <si>
    <t>(tedd a kurzort a zöld mezőkre)</t>
  </si>
  <si>
    <r>
      <t>K</t>
    </r>
    <r>
      <rPr>
        <b/>
        <vertAlign val="subscript"/>
        <sz val="10"/>
        <color indexed="58"/>
        <rFont val="Comic Sans MS"/>
        <family val="4"/>
      </rPr>
      <t>S</t>
    </r>
    <r>
      <rPr>
        <b/>
        <sz val="10"/>
        <color indexed="58"/>
        <rFont val="Comic Sans MS"/>
        <family val="4"/>
      </rPr>
      <t>, K</t>
    </r>
    <r>
      <rPr>
        <b/>
        <vertAlign val="subscript"/>
        <sz val="10"/>
        <color indexed="58"/>
        <rFont val="Comic Sans MS"/>
        <family val="4"/>
      </rPr>
      <t>M</t>
    </r>
  </si>
  <si>
    <t xml:space="preserve">Klikkelj a fülekre! 12 fület találsz, amelyek tartalmát felfedezheted! </t>
  </si>
  <si>
    <t>megjegyzés a képernyő átméretezésére</t>
  </si>
  <si>
    <t xml:space="preserve">A Solver Add-in és az Analysis ToolPak  betöltendő. Lásd "needed Add-ins" fület! </t>
  </si>
  <si>
    <t>Szerző:</t>
  </si>
  <si>
    <t>Válassz egy enzimet!</t>
  </si>
  <si>
    <t>szubsztrát</t>
  </si>
  <si>
    <t>Az (S) axis újraskálázódik</t>
  </si>
  <si>
    <t>a választott enzim szerint</t>
  </si>
  <si>
    <t>acetilkolinészteráz</t>
  </si>
  <si>
    <t>kataláz</t>
  </si>
  <si>
    <t>fumaráz 1</t>
  </si>
  <si>
    <t>fumaráz 2</t>
  </si>
  <si>
    <t>triózfoszfát izomeráz</t>
  </si>
  <si>
    <t>glic-ald-3-phosphate</t>
  </si>
  <si>
    <t>beta-laktamáz</t>
  </si>
  <si>
    <t>sebesség</t>
  </si>
  <si>
    <t>azaz a</t>
  </si>
  <si>
    <t>a kezdeti</t>
  </si>
  <si>
    <t>koncentráció</t>
  </si>
  <si>
    <r>
      <t xml:space="preserve"> (S)</t>
    </r>
    <r>
      <rPr>
        <vertAlign val="subscript"/>
        <sz val="10"/>
        <color indexed="20"/>
        <rFont val="Comic Sans MS"/>
        <family val="4"/>
      </rPr>
      <t>o</t>
    </r>
    <r>
      <rPr>
        <sz val="10"/>
        <color indexed="20"/>
        <rFont val="Comic Sans MS"/>
        <family val="4"/>
      </rPr>
      <t>.</t>
    </r>
  </si>
  <si>
    <t>acetlkolin</t>
  </si>
  <si>
    <t>bikarbonát ion</t>
  </si>
  <si>
    <t>hidrogén peroxid</t>
  </si>
  <si>
    <t>fumarát ion</t>
  </si>
  <si>
    <t xml:space="preserve">malát ion </t>
  </si>
  <si>
    <t>benzilpenicillin</t>
  </si>
  <si>
    <t>VÁLASZ</t>
  </si>
  <si>
    <r>
      <t>K</t>
    </r>
    <r>
      <rPr>
        <vertAlign val="subscript"/>
        <sz val="10"/>
        <color indexed="62"/>
        <rFont val="Comic Sans MS"/>
        <family val="4"/>
      </rPr>
      <t>M</t>
    </r>
    <r>
      <rPr>
        <sz val="10"/>
        <color indexed="62"/>
        <rFont val="Comic Sans MS"/>
        <family val="4"/>
      </rPr>
      <t>mol/dm</t>
    </r>
    <r>
      <rPr>
        <vertAlign val="superscript"/>
        <sz val="10"/>
        <color indexed="62"/>
        <rFont val="Comic Sans MS"/>
        <family val="4"/>
      </rPr>
      <t>3</t>
    </r>
  </si>
  <si>
    <r>
      <t>k</t>
    </r>
    <r>
      <rPr>
        <vertAlign val="subscript"/>
        <sz val="10"/>
        <color indexed="62"/>
        <rFont val="Comic Sans MS"/>
        <family val="4"/>
      </rPr>
      <t>cat</t>
    </r>
    <r>
      <rPr>
        <sz val="10"/>
        <color indexed="62"/>
        <rFont val="Comic Sans MS"/>
        <family val="4"/>
      </rPr>
      <t xml:space="preserve"> s</t>
    </r>
    <r>
      <rPr>
        <vertAlign val="superscript"/>
        <sz val="10"/>
        <color indexed="62"/>
        <rFont val="Comic Sans MS"/>
        <family val="4"/>
      </rPr>
      <t>-1</t>
    </r>
  </si>
  <si>
    <t>enzim</t>
  </si>
  <si>
    <t xml:space="preserve">Vigyázz, ha nyomtatni akarsz: itt összesen 12 oldal, </t>
  </si>
  <si>
    <t>benne 11 oldalnyi számolás következik lefelé!!</t>
  </si>
  <si>
    <t>Szerző</t>
  </si>
  <si>
    <t>állandók</t>
  </si>
  <si>
    <t>klikkelj ide az eredeti adatokhoz</t>
  </si>
  <si>
    <r>
      <t>k</t>
    </r>
    <r>
      <rPr>
        <vertAlign val="subscript"/>
        <sz val="10"/>
        <rFont val="Comic Sans MS"/>
        <family val="4"/>
      </rPr>
      <t>-1</t>
    </r>
    <r>
      <rPr>
        <sz val="10"/>
        <rFont val="Comic Sans MS"/>
        <family val="0"/>
      </rPr>
      <t xml:space="preserve"> =</t>
    </r>
  </si>
  <si>
    <r>
      <t>k</t>
    </r>
    <r>
      <rPr>
        <vertAlign val="subscript"/>
        <sz val="10"/>
        <rFont val="Comic Sans MS"/>
        <family val="4"/>
      </rPr>
      <t xml:space="preserve">cat </t>
    </r>
    <r>
      <rPr>
        <sz val="10"/>
        <rFont val="Comic Sans MS"/>
        <family val="0"/>
      </rPr>
      <t>=k</t>
    </r>
    <r>
      <rPr>
        <vertAlign val="subscript"/>
        <sz val="10"/>
        <rFont val="Comic Sans MS"/>
        <family val="4"/>
      </rPr>
      <t>2</t>
    </r>
    <r>
      <rPr>
        <sz val="10"/>
        <rFont val="Comic Sans MS"/>
        <family val="0"/>
      </rPr>
      <t>=</t>
    </r>
  </si>
  <si>
    <t>Kezdeti reakciósebesség meghatározása</t>
  </si>
  <si>
    <t>Sebességi állandók</t>
  </si>
  <si>
    <t>iránytangens =</t>
  </si>
  <si>
    <t>idő</t>
  </si>
  <si>
    <t>Enzimkinetikai linearizációk</t>
  </si>
  <si>
    <t>Vizsgálhatók a véletlen "kísérleti hibák" és a rendszeres hibák hatásai a különböző linearizációkra</t>
  </si>
  <si>
    <t>véletlen hiba</t>
  </si>
  <si>
    <t>nincs</t>
  </si>
  <si>
    <t>nő</t>
  </si>
  <si>
    <t xml:space="preserve">A piros egyenesek a </t>
  </si>
  <si>
    <t>lieáris regresszióval</t>
  </si>
  <si>
    <t>illesztettek.</t>
  </si>
  <si>
    <t>konstans rendszeres hiba</t>
  </si>
  <si>
    <t>arányos rendszeres hiba</t>
  </si>
  <si>
    <r>
      <t xml:space="preserve">                     v</t>
    </r>
    <r>
      <rPr>
        <vertAlign val="subscript"/>
        <sz val="10"/>
        <color indexed="18"/>
        <rFont val="Comic Sans MS"/>
        <family val="4"/>
      </rPr>
      <t>o</t>
    </r>
    <r>
      <rPr>
        <sz val="10"/>
        <color indexed="18"/>
        <rFont val="Comic Sans MS"/>
        <family val="4"/>
      </rPr>
      <t xml:space="preserve"> - (S) folytonos görbe</t>
    </r>
  </si>
  <si>
    <t>Megjegyzés:  Ha a véletlen hiba nagyobb mint nulla,</t>
  </si>
  <si>
    <t>az enzim mennyiségét változtathatod (sárga mező)</t>
  </si>
  <si>
    <t>Egyszerű enzimes reakciók kinetikai viselkedése</t>
  </si>
  <si>
    <t>Az enzimkinetika V-S hiperbolája</t>
  </si>
  <si>
    <r>
      <t>Michaelis</t>
    </r>
    <r>
      <rPr>
        <sz val="10"/>
        <color indexed="14"/>
        <rFont val="Arial"/>
        <family val="0"/>
      </rPr>
      <t>–</t>
    </r>
    <r>
      <rPr>
        <sz val="10"/>
        <color indexed="14"/>
        <rFont val="Comic Sans MS"/>
        <family val="4"/>
      </rPr>
      <t xml:space="preserve">Menten-egyenlet </t>
    </r>
  </si>
  <si>
    <t>kezdeti reakciósebesség</t>
  </si>
  <si>
    <t>reakció-</t>
  </si>
  <si>
    <t>O időpontban, amikor</t>
  </si>
  <si>
    <t>szubsztrát-</t>
  </si>
  <si>
    <t>szén-dioxid</t>
  </si>
  <si>
    <t>szénsav-anhidráz 1</t>
  </si>
  <si>
    <t>szénsav-anhidráz 2</t>
  </si>
  <si>
    <t>Milyen rendű a reakció kicsiny és nagy S-koncentrációknál?</t>
  </si>
  <si>
    <r>
      <t>A Briggs</t>
    </r>
    <r>
      <rPr>
        <b/>
        <sz val="11"/>
        <color indexed="17"/>
        <rFont val="Arial"/>
        <family val="0"/>
      </rPr>
      <t>–</t>
    </r>
    <r>
      <rPr>
        <b/>
        <sz val="11"/>
        <color indexed="17"/>
        <rFont val="Comic Sans MS"/>
        <family val="4"/>
      </rPr>
      <t>Haldane-kinetika differenciálegyenleteinek megoldása</t>
    </r>
  </si>
  <si>
    <t>idő-lépésintervallum =</t>
  </si>
  <si>
    <t>benne 11 oldalnyi számolás következik lefelé!</t>
  </si>
  <si>
    <r>
      <t>A Briggs</t>
    </r>
    <r>
      <rPr>
        <b/>
        <sz val="11"/>
        <rFont val="Arial"/>
        <family val="0"/>
      </rPr>
      <t>–</t>
    </r>
    <r>
      <rPr>
        <b/>
        <sz val="11"/>
        <rFont val="Comic Sans MS"/>
        <family val="4"/>
      </rPr>
      <t>Haldane-differenciálegyenletek numerikus megoldási algoritmusa:</t>
    </r>
  </si>
  <si>
    <t>Narancsszínű vonal: az első hat pont lineáris regressziójából</t>
  </si>
  <si>
    <t>időlépésköz =</t>
  </si>
  <si>
    <r>
      <t>kezdeti seb., v</t>
    </r>
    <r>
      <rPr>
        <b/>
        <vertAlign val="subscript"/>
        <sz val="10"/>
        <color indexed="53"/>
        <rFont val="Comic Sans MS"/>
        <family val="4"/>
      </rPr>
      <t>o</t>
    </r>
    <r>
      <rPr>
        <b/>
        <sz val="10"/>
        <color indexed="53"/>
        <rFont val="Comic Sans MS"/>
        <family val="4"/>
      </rPr>
      <t xml:space="preserve"> =</t>
    </r>
  </si>
  <si>
    <r>
      <t>Lineweaver</t>
    </r>
    <r>
      <rPr>
        <sz val="10"/>
        <color indexed="10"/>
        <rFont val="Arial"/>
        <family val="0"/>
      </rPr>
      <t>–</t>
    </r>
    <r>
      <rPr>
        <sz val="10"/>
        <color indexed="10"/>
        <rFont val="Comic Sans MS"/>
        <family val="4"/>
      </rPr>
      <t>Burk</t>
    </r>
  </si>
  <si>
    <r>
      <t>Hanes</t>
    </r>
    <r>
      <rPr>
        <sz val="10"/>
        <color indexed="10"/>
        <rFont val="Arial"/>
        <family val="0"/>
      </rPr>
      <t>–</t>
    </r>
    <r>
      <rPr>
        <sz val="10"/>
        <color indexed="10"/>
        <rFont val="Comic Sans MS"/>
        <family val="4"/>
      </rPr>
      <t>Langmuir</t>
    </r>
  </si>
  <si>
    <r>
      <t>Eadie</t>
    </r>
    <r>
      <rPr>
        <sz val="10"/>
        <color indexed="10"/>
        <rFont val="Arial"/>
        <family val="0"/>
      </rPr>
      <t>–</t>
    </r>
    <r>
      <rPr>
        <sz val="10"/>
        <color indexed="10"/>
        <rFont val="Comic Sans MS"/>
        <family val="4"/>
      </rPr>
      <t>Hofstee</t>
    </r>
  </si>
  <si>
    <t>bármely időben bármit megváltoztatsz,</t>
  </si>
  <si>
    <t>az eredmények újraszámolódnak.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</si>
</sst>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"/>
    <numFmt numFmtId="174" formatCode="0.000"/>
    <numFmt numFmtId="175" formatCode="0.0"/>
    <numFmt numFmtId="176" formatCode="0.000E+00"/>
    <numFmt numFmtId="177" formatCode="0.0E+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E+00"/>
  </numFmts>
  <fonts count="106">
    <font>
      <sz val="10"/>
      <name val="Arial"/>
      <family val="0"/>
    </font>
    <font>
      <sz val="8"/>
      <name val="Arial"/>
      <family val="0"/>
    </font>
    <font>
      <sz val="10"/>
      <name val="Comic Sans MS"/>
      <family val="4"/>
    </font>
    <font>
      <vertAlign val="subscript"/>
      <sz val="10"/>
      <name val="Comic Sans MS"/>
      <family val="4"/>
    </font>
    <font>
      <sz val="10"/>
      <color indexed="10"/>
      <name val="Comic Sans MS"/>
      <family val="4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0"/>
      <color indexed="60"/>
      <name val="Comic Sans MS"/>
      <family val="4"/>
    </font>
    <font>
      <sz val="10"/>
      <color indexed="53"/>
      <name val="Comic Sans MS"/>
      <family val="4"/>
    </font>
    <font>
      <sz val="11"/>
      <name val="Comic Sans MS"/>
      <family val="4"/>
    </font>
    <font>
      <b/>
      <sz val="11"/>
      <color indexed="12"/>
      <name val="Comic Sans MS"/>
      <family val="4"/>
    </font>
    <font>
      <sz val="10"/>
      <color indexed="17"/>
      <name val="Comic Sans MS"/>
      <family val="4"/>
    </font>
    <font>
      <sz val="10"/>
      <color indexed="20"/>
      <name val="Comic Sans MS"/>
      <family val="4"/>
    </font>
    <font>
      <sz val="10"/>
      <color indexed="18"/>
      <name val="Comic Sans MS"/>
      <family val="4"/>
    </font>
    <font>
      <vertAlign val="subscript"/>
      <sz val="10"/>
      <color indexed="18"/>
      <name val="Comic Sans MS"/>
      <family val="4"/>
    </font>
    <font>
      <sz val="10"/>
      <color indexed="16"/>
      <name val="Comic Sans MS"/>
      <family val="4"/>
    </font>
    <font>
      <b/>
      <sz val="11"/>
      <color indexed="58"/>
      <name val="Comic Sans MS"/>
      <family val="4"/>
    </font>
    <font>
      <u val="single"/>
      <sz val="10"/>
      <color indexed="12"/>
      <name val="Comic Sans MS"/>
      <family val="0"/>
    </font>
    <font>
      <sz val="8"/>
      <name val="Comic Sans MS"/>
      <family val="0"/>
    </font>
    <font>
      <vertAlign val="subscript"/>
      <sz val="10"/>
      <color indexed="12"/>
      <name val="Comic Sans MS"/>
      <family val="0"/>
    </font>
    <font>
      <sz val="10"/>
      <color indexed="12"/>
      <name val="Comic Sans MS"/>
      <family val="0"/>
    </font>
    <font>
      <sz val="11"/>
      <color indexed="17"/>
      <name val="Comic Sans MS"/>
      <family val="4"/>
    </font>
    <font>
      <vertAlign val="subscript"/>
      <sz val="11"/>
      <color indexed="17"/>
      <name val="Comic Sans MS"/>
      <family val="4"/>
    </font>
    <font>
      <sz val="10"/>
      <color indexed="62"/>
      <name val="Comic Sans MS"/>
      <family val="4"/>
    </font>
    <font>
      <vertAlign val="subscript"/>
      <sz val="10"/>
      <color indexed="62"/>
      <name val="Comic Sans MS"/>
      <family val="4"/>
    </font>
    <font>
      <vertAlign val="superscript"/>
      <sz val="10"/>
      <color indexed="62"/>
      <name val="Comic Sans MS"/>
      <family val="4"/>
    </font>
    <font>
      <sz val="16"/>
      <color indexed="58"/>
      <name val="Comic Sans MS"/>
      <family val="4"/>
    </font>
    <font>
      <sz val="10"/>
      <color indexed="58"/>
      <name val="Comic Sans MS"/>
      <family val="4"/>
    </font>
    <font>
      <b/>
      <sz val="10"/>
      <color indexed="58"/>
      <name val="Comic Sans MS"/>
      <family val="4"/>
    </font>
    <font>
      <b/>
      <vertAlign val="subscript"/>
      <sz val="10"/>
      <color indexed="58"/>
      <name val="Comic Sans MS"/>
      <family val="4"/>
    </font>
    <font>
      <sz val="10"/>
      <color indexed="9"/>
      <name val="Comic Sans MS"/>
      <family val="4"/>
    </font>
    <font>
      <b/>
      <sz val="10"/>
      <color indexed="53"/>
      <name val="Comic Sans MS"/>
      <family val="4"/>
    </font>
    <font>
      <u val="single"/>
      <sz val="10"/>
      <color indexed="36"/>
      <name val="Arial"/>
      <family val="0"/>
    </font>
    <font>
      <b/>
      <sz val="11"/>
      <color indexed="17"/>
      <name val="Comic Sans MS"/>
      <family val="4"/>
    </font>
    <font>
      <vertAlign val="subscript"/>
      <sz val="10"/>
      <color indexed="10"/>
      <name val="Comic Sans MS"/>
      <family val="0"/>
    </font>
    <font>
      <u val="single"/>
      <sz val="10"/>
      <name val="Comic Sans MS"/>
      <family val="0"/>
    </font>
    <font>
      <b/>
      <sz val="10"/>
      <color indexed="60"/>
      <name val="Comic Sans MS"/>
      <family val="4"/>
    </font>
    <font>
      <b/>
      <vertAlign val="subscript"/>
      <sz val="10"/>
      <color indexed="60"/>
      <name val="Comic Sans MS"/>
      <family val="4"/>
    </font>
    <font>
      <b/>
      <vertAlign val="subscript"/>
      <sz val="10"/>
      <color indexed="53"/>
      <name val="Comic Sans MS"/>
      <family val="4"/>
    </font>
    <font>
      <vertAlign val="subscript"/>
      <sz val="10"/>
      <color indexed="20"/>
      <name val="Comic Sans MS"/>
      <family val="4"/>
    </font>
    <font>
      <b/>
      <sz val="11"/>
      <color indexed="16"/>
      <name val="Comic Sans MS"/>
      <family val="4"/>
    </font>
    <font>
      <b/>
      <sz val="10"/>
      <color indexed="10"/>
      <name val="Comic Sans MS"/>
      <family val="4"/>
    </font>
    <font>
      <b/>
      <sz val="12"/>
      <color indexed="48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ahoma"/>
      <family val="2"/>
    </font>
    <font>
      <b/>
      <sz val="8"/>
      <name val="Tahoma"/>
      <family val="0"/>
    </font>
    <font>
      <sz val="11"/>
      <color indexed="17"/>
      <name val="Arial"/>
      <family val="0"/>
    </font>
    <font>
      <vertAlign val="superscript"/>
      <sz val="11"/>
      <color indexed="17"/>
      <name val="Comic Sans MS"/>
      <family val="4"/>
    </font>
    <font>
      <b/>
      <sz val="11"/>
      <name val="Comic Sans MS"/>
      <family val="4"/>
    </font>
    <font>
      <sz val="12"/>
      <name val="Tahoma"/>
      <family val="2"/>
    </font>
    <font>
      <sz val="10"/>
      <color indexed="14"/>
      <name val="Comic Sans MS"/>
      <family val="4"/>
    </font>
    <font>
      <sz val="10"/>
      <color indexed="14"/>
      <name val="Arial"/>
      <family val="0"/>
    </font>
    <font>
      <b/>
      <sz val="11"/>
      <color indexed="17"/>
      <name val="Arial"/>
      <family val="0"/>
    </font>
    <font>
      <b/>
      <sz val="11"/>
      <name val="Arial"/>
      <family val="0"/>
    </font>
    <font>
      <sz val="10"/>
      <color indexed="10"/>
      <name val="Arial"/>
      <family val="0"/>
    </font>
    <font>
      <sz val="11"/>
      <color indexed="8"/>
      <name val="Comic Sans MS"/>
      <family val="0"/>
    </font>
    <font>
      <sz val="9.75"/>
      <color indexed="8"/>
      <name val="Comic Sans MS"/>
      <family val="0"/>
    </font>
    <font>
      <sz val="10"/>
      <color indexed="8"/>
      <name val="Comic Sans MS"/>
      <family val="0"/>
    </font>
    <font>
      <sz val="9.2"/>
      <color indexed="8"/>
      <name val="Comic Sans MS"/>
      <family val="0"/>
    </font>
    <font>
      <sz val="9.2"/>
      <color indexed="20"/>
      <name val="Comic Sans MS"/>
      <family val="0"/>
    </font>
    <font>
      <sz val="9.2"/>
      <color indexed="17"/>
      <name val="Comic Sans MS"/>
      <family val="0"/>
    </font>
    <font>
      <sz val="9.2"/>
      <color indexed="10"/>
      <name val="Comic Sans MS"/>
      <family val="0"/>
    </font>
    <font>
      <sz val="9.2"/>
      <color indexed="12"/>
      <name val="Comic Sans MS"/>
      <family val="0"/>
    </font>
    <font>
      <sz val="8"/>
      <color indexed="8"/>
      <name val="Comic Sans MS"/>
      <family val="0"/>
    </font>
    <font>
      <sz val="9"/>
      <color indexed="53"/>
      <name val="Comic Sans MS"/>
      <family val="0"/>
    </font>
    <font>
      <vertAlign val="superscript"/>
      <sz val="9"/>
      <color indexed="53"/>
      <name val="Comic Sans MS"/>
      <family val="0"/>
    </font>
    <font>
      <vertAlign val="superscript"/>
      <sz val="8"/>
      <color indexed="8"/>
      <name val="Comic Sans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b/>
      <sz val="9.75"/>
      <color indexed="8"/>
      <name val="Comic Sans MS"/>
      <family val="0"/>
    </font>
    <font>
      <b/>
      <vertAlign val="subscript"/>
      <sz val="9.75"/>
      <color indexed="8"/>
      <name val="Comic Sans MS"/>
      <family val="0"/>
    </font>
    <font>
      <vertAlign val="subscript"/>
      <sz val="8"/>
      <color indexed="8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90" fillId="20" borderId="1" applyNumberFormat="0" applyAlignment="0" applyProtection="0"/>
    <xf numFmtId="0" fontId="91" fillId="0" borderId="0" applyNumberFormat="0" applyFill="0" applyBorder="0" applyAlignment="0" applyProtection="0"/>
    <xf numFmtId="0" fontId="92" fillId="0" borderId="2" applyNumberFormat="0" applyFill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4" fillId="0" borderId="0" applyNumberFormat="0" applyFill="0" applyBorder="0" applyAlignment="0" applyProtection="0"/>
    <xf numFmtId="0" fontId="9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0" fillId="22" borderId="7" applyNumberFormat="0" applyFont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98" fillId="29" borderId="0" applyNumberFormat="0" applyBorder="0" applyAlignment="0" applyProtection="0"/>
    <xf numFmtId="0" fontId="99" fillId="30" borderId="8" applyNumberFormat="0" applyAlignment="0" applyProtection="0"/>
    <xf numFmtId="0" fontId="3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>
      <alignment/>
      <protection/>
    </xf>
    <xf numFmtId="0" fontId="10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2" fillId="31" borderId="0" applyNumberFormat="0" applyBorder="0" applyAlignment="0" applyProtection="0"/>
    <xf numFmtId="0" fontId="103" fillId="32" borderId="0" applyNumberFormat="0" applyBorder="0" applyAlignment="0" applyProtection="0"/>
    <xf numFmtId="0" fontId="104" fillId="30" borderId="1" applyNumberFormat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4" borderId="0" xfId="0" applyFont="1" applyFill="1" applyAlignment="1">
      <alignment horizontal="center"/>
    </xf>
    <xf numFmtId="0" fontId="5" fillId="0" borderId="0" xfId="43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6" xfId="0" applyFont="1" applyFill="1" applyBorder="1" applyAlignment="1">
      <alignment horizontal="center"/>
    </xf>
    <xf numFmtId="0" fontId="2" fillId="35" borderId="16" xfId="0" applyFont="1" applyFill="1" applyBorder="1" applyAlignment="1">
      <alignment/>
    </xf>
    <xf numFmtId="0" fontId="15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left"/>
    </xf>
    <xf numFmtId="0" fontId="2" fillId="35" borderId="19" xfId="0" applyFont="1" applyFill="1" applyBorder="1" applyAlignment="1">
      <alignment/>
    </xf>
    <xf numFmtId="0" fontId="4" fillId="35" borderId="0" xfId="0" applyFont="1" applyFill="1" applyBorder="1" applyAlignment="1">
      <alignment horizontal="left"/>
    </xf>
    <xf numFmtId="0" fontId="12" fillId="35" borderId="12" xfId="0" applyFont="1" applyFill="1" applyBorder="1" applyAlignment="1">
      <alignment/>
    </xf>
    <xf numFmtId="0" fontId="12" fillId="35" borderId="17" xfId="0" applyFont="1" applyFill="1" applyBorder="1" applyAlignment="1">
      <alignment/>
    </xf>
    <xf numFmtId="0" fontId="2" fillId="35" borderId="0" xfId="0" applyFont="1" applyFill="1" applyBorder="1" applyAlignment="1">
      <alignment horizontal="left"/>
    </xf>
    <xf numFmtId="0" fontId="12" fillId="35" borderId="18" xfId="0" applyFont="1" applyFill="1" applyBorder="1" applyAlignment="1">
      <alignment horizontal="right"/>
    </xf>
    <xf numFmtId="0" fontId="12" fillId="35" borderId="19" xfId="0" applyFont="1" applyFill="1" applyBorder="1" applyAlignment="1">
      <alignment horizontal="left"/>
    </xf>
    <xf numFmtId="0" fontId="12" fillId="35" borderId="18" xfId="0" applyFont="1" applyFill="1" applyBorder="1" applyAlignment="1">
      <alignment/>
    </xf>
    <xf numFmtId="0" fontId="12" fillId="35" borderId="19" xfId="0" applyFont="1" applyFill="1" applyBorder="1" applyAlignment="1">
      <alignment/>
    </xf>
    <xf numFmtId="0" fontId="12" fillId="35" borderId="13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2" fillId="35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2" fillId="35" borderId="19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9" fillId="35" borderId="18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2" fillId="34" borderId="10" xfId="0" applyFont="1" applyFill="1" applyBorder="1" applyAlignment="1">
      <alignment horizontal="center"/>
    </xf>
    <xf numFmtId="11" fontId="2" fillId="33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74" fontId="13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3" fillId="0" borderId="0" xfId="0" applyFont="1" applyAlignment="1">
      <alignment horizontal="left"/>
    </xf>
    <xf numFmtId="2" fontId="11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/>
    </xf>
    <xf numFmtId="11" fontId="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74" fontId="11" fillId="0" borderId="0" xfId="0" applyNumberFormat="1" applyFont="1" applyAlignment="1">
      <alignment/>
    </xf>
    <xf numFmtId="2" fontId="2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1" fontId="2" fillId="0" borderId="0" xfId="0" applyNumberFormat="1" applyFont="1" applyBorder="1" applyAlignment="1">
      <alignment horizontal="center"/>
    </xf>
    <xf numFmtId="11" fontId="2" fillId="34" borderId="10" xfId="0" applyNumberFormat="1" applyFont="1" applyFill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6" borderId="0" xfId="0" applyFont="1" applyFill="1" applyAlignment="1">
      <alignment horizontal="center"/>
    </xf>
    <xf numFmtId="0" fontId="12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36" borderId="0" xfId="0" applyFont="1" applyFill="1" applyAlignment="1">
      <alignment horizontal="center"/>
    </xf>
    <xf numFmtId="0" fontId="30" fillId="37" borderId="0" xfId="0" applyFont="1" applyFill="1" applyAlignment="1">
      <alignment/>
    </xf>
    <xf numFmtId="0" fontId="20" fillId="0" borderId="0" xfId="0" applyFont="1" applyAlignment="1">
      <alignment/>
    </xf>
    <xf numFmtId="2" fontId="13" fillId="0" borderId="0" xfId="0" applyNumberFormat="1" applyFont="1" applyAlignment="1">
      <alignment horizontal="left"/>
    </xf>
    <xf numFmtId="176" fontId="11" fillId="0" borderId="0" xfId="0" applyNumberFormat="1" applyFont="1" applyAlignment="1">
      <alignment/>
    </xf>
    <xf numFmtId="11" fontId="2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33" fillId="0" borderId="0" xfId="57" applyFont="1" applyAlignment="1">
      <alignment horizontal="left"/>
      <protection/>
    </xf>
    <xf numFmtId="0" fontId="2" fillId="0" borderId="0" xfId="57" applyAlignment="1">
      <alignment horizontal="center"/>
      <protection/>
    </xf>
    <xf numFmtId="0" fontId="2" fillId="0" borderId="0" xfId="57">
      <alignment/>
      <protection/>
    </xf>
    <xf numFmtId="0" fontId="2" fillId="0" borderId="0" xfId="57" applyAlignment="1">
      <alignment horizontal="left"/>
      <protection/>
    </xf>
    <xf numFmtId="0" fontId="2" fillId="0" borderId="0" xfId="57" applyAlignment="1">
      <alignment horizontal="right"/>
      <protection/>
    </xf>
    <xf numFmtId="0" fontId="20" fillId="0" borderId="0" xfId="57" applyFont="1" applyAlignment="1">
      <alignment horizontal="right"/>
      <protection/>
    </xf>
    <xf numFmtId="2" fontId="2" fillId="33" borderId="0" xfId="57" applyNumberFormat="1" applyFill="1" applyAlignment="1">
      <alignment horizontal="center"/>
      <protection/>
    </xf>
    <xf numFmtId="0" fontId="4" fillId="0" borderId="0" xfId="57" applyFont="1" applyAlignment="1">
      <alignment horizontal="right"/>
      <protection/>
    </xf>
    <xf numFmtId="0" fontId="2" fillId="0" borderId="0" xfId="57" applyFill="1" applyAlignment="1">
      <alignment horizontal="center"/>
      <protection/>
    </xf>
    <xf numFmtId="0" fontId="2" fillId="0" borderId="0" xfId="57" applyFill="1" applyAlignment="1">
      <alignment horizontal="right"/>
      <protection/>
    </xf>
    <xf numFmtId="0" fontId="2" fillId="0" borderId="0" xfId="57" applyFill="1">
      <alignment/>
      <protection/>
    </xf>
    <xf numFmtId="0" fontId="35" fillId="0" borderId="0" xfId="57" applyFont="1" applyBorder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2" fontId="2" fillId="0" borderId="0" xfId="57" applyNumberFormat="1">
      <alignment/>
      <protection/>
    </xf>
    <xf numFmtId="2" fontId="2" fillId="34" borderId="0" xfId="57" applyNumberFormat="1" applyFill="1" applyAlignment="1">
      <alignment horizontal="center"/>
      <protection/>
    </xf>
    <xf numFmtId="0" fontId="4" fillId="0" borderId="0" xfId="57" applyFont="1">
      <alignment/>
      <protection/>
    </xf>
    <xf numFmtId="0" fontId="2" fillId="0" borderId="14" xfId="57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4" fillId="0" borderId="14" xfId="57" applyFont="1" applyBorder="1" applyAlignment="1">
      <alignment horizontal="center"/>
      <protection/>
    </xf>
    <xf numFmtId="0" fontId="11" fillId="0" borderId="14" xfId="57" applyFont="1" applyBorder="1" applyAlignment="1">
      <alignment horizontal="center"/>
      <protection/>
    </xf>
    <xf numFmtId="0" fontId="12" fillId="0" borderId="14" xfId="57" applyFont="1" applyBorder="1" applyAlignment="1">
      <alignment horizontal="center"/>
      <protection/>
    </xf>
    <xf numFmtId="0" fontId="2" fillId="33" borderId="0" xfId="57" applyFill="1" applyAlignment="1">
      <alignment horizontal="center"/>
      <protection/>
    </xf>
    <xf numFmtId="172" fontId="2" fillId="0" borderId="0" xfId="57" applyNumberFormat="1" applyAlignment="1">
      <alignment horizontal="center"/>
      <protection/>
    </xf>
    <xf numFmtId="172" fontId="20" fillId="0" borderId="0" xfId="57" applyNumberFormat="1" applyFont="1" applyAlignment="1">
      <alignment horizontal="center"/>
      <protection/>
    </xf>
    <xf numFmtId="172" fontId="4" fillId="0" borderId="0" xfId="57" applyNumberFormat="1" applyFont="1" applyAlignment="1">
      <alignment horizontal="center"/>
      <protection/>
    </xf>
    <xf numFmtId="172" fontId="11" fillId="0" borderId="0" xfId="57" applyNumberFormat="1" applyFont="1" applyAlignment="1">
      <alignment horizontal="center"/>
      <protection/>
    </xf>
    <xf numFmtId="172" fontId="12" fillId="0" borderId="0" xfId="57" applyNumberFormat="1" applyFont="1" applyAlignment="1">
      <alignment horizontal="center"/>
      <protection/>
    </xf>
    <xf numFmtId="0" fontId="2" fillId="0" borderId="0" xfId="57" applyFont="1" applyAlignment="1">
      <alignment horizontal="left"/>
      <protection/>
    </xf>
    <xf numFmtId="0" fontId="8" fillId="0" borderId="0" xfId="57" applyFont="1">
      <alignment/>
      <protection/>
    </xf>
    <xf numFmtId="174" fontId="2" fillId="0" borderId="0" xfId="57" applyNumberFormat="1" applyAlignment="1">
      <alignment horizontal="center"/>
      <protection/>
    </xf>
    <xf numFmtId="0" fontId="12" fillId="0" borderId="0" xfId="57" applyFont="1">
      <alignment/>
      <protection/>
    </xf>
    <xf numFmtId="174" fontId="2" fillId="34" borderId="0" xfId="57" applyNumberFormat="1" applyFill="1" applyAlignment="1">
      <alignment horizontal="center"/>
      <protection/>
    </xf>
    <xf numFmtId="172" fontId="2" fillId="38" borderId="0" xfId="57" applyNumberFormat="1" applyFill="1" applyAlignment="1">
      <alignment horizontal="center"/>
      <protection/>
    </xf>
    <xf numFmtId="172" fontId="20" fillId="38" borderId="0" xfId="57" applyNumberFormat="1" applyFont="1" applyFill="1" applyAlignment="1">
      <alignment horizontal="center"/>
      <protection/>
    </xf>
    <xf numFmtId="0" fontId="36" fillId="0" borderId="0" xfId="0" applyFont="1" applyAlignment="1">
      <alignment horizontal="right"/>
    </xf>
    <xf numFmtId="0" fontId="31" fillId="0" borderId="0" xfId="57" applyFont="1" applyAlignment="1">
      <alignment horizontal="right"/>
      <protection/>
    </xf>
    <xf numFmtId="0" fontId="36" fillId="0" borderId="0" xfId="0" applyFont="1" applyAlignment="1">
      <alignment/>
    </xf>
    <xf numFmtId="0" fontId="12" fillId="0" borderId="0" xfId="0" applyFont="1" applyAlignment="1">
      <alignment horizontal="right"/>
    </xf>
    <xf numFmtId="0" fontId="40" fillId="0" borderId="0" xfId="57" applyFont="1" applyAlignment="1">
      <alignment horizontal="left"/>
      <protection/>
    </xf>
    <xf numFmtId="0" fontId="16" fillId="0" borderId="0" xfId="0" applyFont="1" applyAlignment="1">
      <alignment/>
    </xf>
    <xf numFmtId="11" fontId="2" fillId="0" borderId="0" xfId="0" applyNumberFormat="1" applyFont="1" applyAlignment="1">
      <alignment/>
    </xf>
    <xf numFmtId="0" fontId="20" fillId="35" borderId="14" xfId="0" applyFont="1" applyFill="1" applyBorder="1" applyAlignment="1">
      <alignment/>
    </xf>
    <xf numFmtId="0" fontId="41" fillId="35" borderId="0" xfId="0" applyFont="1" applyFill="1" applyAlignment="1">
      <alignment horizontal="center"/>
    </xf>
    <xf numFmtId="11" fontId="13" fillId="0" borderId="0" xfId="0" applyNumberFormat="1" applyFont="1" applyAlignment="1">
      <alignment horizontal="center"/>
    </xf>
    <xf numFmtId="0" fontId="5" fillId="0" borderId="0" xfId="43" applyFont="1" applyAlignment="1" applyProtection="1">
      <alignment/>
      <protection/>
    </xf>
    <xf numFmtId="0" fontId="17" fillId="0" borderId="0" xfId="45" applyFont="1" applyAlignment="1" applyProtection="1">
      <alignment/>
      <protection/>
    </xf>
    <xf numFmtId="0" fontId="20" fillId="0" borderId="0" xfId="0" applyFont="1" applyAlignment="1">
      <alignment horizontal="left"/>
    </xf>
    <xf numFmtId="0" fontId="2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13" xfId="43" applyBorder="1" applyAlignment="1" applyProtection="1">
      <alignment/>
      <protection/>
    </xf>
    <xf numFmtId="0" fontId="2" fillId="0" borderId="15" xfId="0" applyFont="1" applyBorder="1" applyAlignment="1">
      <alignment/>
    </xf>
    <xf numFmtId="0" fontId="2" fillId="0" borderId="0" xfId="57" applyFont="1" applyAlignment="1">
      <alignment horizontal="right"/>
      <protection/>
    </xf>
    <xf numFmtId="0" fontId="2" fillId="0" borderId="0" xfId="57" applyFont="1">
      <alignment/>
      <protection/>
    </xf>
    <xf numFmtId="0" fontId="48" fillId="0" borderId="0" xfId="57" applyFont="1">
      <alignment/>
      <protection/>
    </xf>
    <xf numFmtId="0" fontId="2" fillId="0" borderId="0" xfId="57" applyFont="1" applyFill="1" applyBorder="1" applyAlignment="1">
      <alignment horizontal="right"/>
      <protection/>
    </xf>
    <xf numFmtId="0" fontId="2" fillId="0" borderId="14" xfId="57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" fillId="35" borderId="17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Fill="1" applyBorder="1" applyAlignment="1">
      <alignment horizontal="right"/>
    </xf>
    <xf numFmtId="0" fontId="50" fillId="0" borderId="0" xfId="0" applyFont="1" applyFill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Hyperlink_substrate_enzyme_product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al_substrate_enzyme_product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525"/>
          <c:y val="0"/>
          <c:w val="0.92675"/>
          <c:h val="0.900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'M-M hiperbola'!$A$6:$A$18</c:f>
              <c:numCache/>
            </c:numRef>
          </c:xVal>
          <c:yVal>
            <c:numRef>
              <c:f>'M-M hiperbola'!$B$6:$B$18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'M-M hiperbola'!$F$6:$F$18</c:f>
              <c:numCache/>
            </c:numRef>
          </c:xVal>
          <c:yVal>
            <c:numRef>
              <c:f>'M-M hiperbola'!$G$6:$G$18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'M-M hiperbola'!$D$9:$D$11</c:f>
              <c:numCache/>
            </c:numRef>
          </c:xVal>
          <c:yVal>
            <c:numRef>
              <c:f>'M-M hiperbola'!$E$9:$E$11</c:f>
              <c:numCache/>
            </c:numRef>
          </c:yVal>
          <c:smooth val="0"/>
        </c:ser>
        <c:axId val="63463829"/>
        <c:axId val="34303550"/>
      </c:scatterChart>
      <c:valAx>
        <c:axId val="6346382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(S)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4303550"/>
        <c:crosses val="autoZero"/>
        <c:crossBetween val="midCat"/>
        <c:dispUnits/>
      </c:valAx>
      <c:valAx>
        <c:axId val="3430355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v</a:t>
                </a:r>
                <a:r>
                  <a:rPr lang="en-US" cap="none" sz="975" b="1" i="0" u="none" baseline="-2500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34638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FF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58"/>
          <c:y val="0.02875"/>
          <c:w val="0.93725"/>
          <c:h val="0.91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'S,E,ES,P időfüggése'!$B$25</c:f>
              <c:strCache>
                <c:ptCount val="1"/>
                <c:pt idx="0">
                  <c:v>(S)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'S,E,ES,P időfüggése'!$A$26:$A$348</c:f>
              <c:numCache/>
            </c:numRef>
          </c:xVal>
          <c:yVal>
            <c:numRef>
              <c:f>'S,E,ES,P időfüggése'!$B$26:$B$348</c:f>
              <c:numCache/>
            </c:numRef>
          </c:yVal>
          <c:smooth val="1"/>
        </c:ser>
        <c:ser>
          <c:idx val="1"/>
          <c:order val="1"/>
          <c:tx>
            <c:strRef>
              <c:f>'S,E,ES,P időfüggése'!$C$25</c:f>
              <c:strCache>
                <c:ptCount val="1"/>
                <c:pt idx="0">
                  <c:v>(E)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'S,E,ES,P időfüggése'!$A$26:$A$348</c:f>
              <c:numCache/>
            </c:numRef>
          </c:xVal>
          <c:yVal>
            <c:numRef>
              <c:f>'S,E,ES,P időfüggése'!$C$26:$C$348</c:f>
              <c:numCache/>
            </c:numRef>
          </c:yVal>
          <c:smooth val="1"/>
        </c:ser>
        <c:ser>
          <c:idx val="2"/>
          <c:order val="2"/>
          <c:tx>
            <c:strRef>
              <c:f>'S,E,ES,P időfüggése'!$D$25</c:f>
              <c:strCache>
                <c:ptCount val="1"/>
                <c:pt idx="0">
                  <c:v>(ES)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'S,E,ES,P időfüggése'!$A$26:$A$348</c:f>
              <c:numCache/>
            </c:numRef>
          </c:xVal>
          <c:yVal>
            <c:numRef>
              <c:f>'S,E,ES,P időfüggése'!$D$26:$D$348</c:f>
              <c:numCache/>
            </c:numRef>
          </c:yVal>
          <c:smooth val="1"/>
        </c:ser>
        <c:ser>
          <c:idx val="3"/>
          <c:order val="3"/>
          <c:tx>
            <c:strRef>
              <c:f>'S,E,ES,P időfüggése'!$E$25</c:f>
              <c:strCache>
                <c:ptCount val="1"/>
                <c:pt idx="0">
                  <c:v>(P)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'S,E,ES,P időfüggése'!$A$26:$A$348</c:f>
              <c:numCache/>
            </c:numRef>
          </c:xVal>
          <c:yVal>
            <c:numRef>
              <c:f>'S,E,ES,P időfüggése'!$E$26:$E$348</c:f>
              <c:numCache/>
            </c:numRef>
          </c:yVal>
          <c:smooth val="1"/>
        </c:ser>
        <c:ser>
          <c:idx val="4"/>
          <c:order val="4"/>
          <c:spPr>
            <a:ln w="25400">
              <a:solidFill>
                <a:srgbClr val="FFCC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'S,E,ES,P időfüggése'!$G$6:$G$12</c:f>
              <c:numCache/>
            </c:numRef>
          </c:xVal>
          <c:yVal>
            <c:numRef>
              <c:f>'S,E,ES,P időfüggése'!$H$6:$H$12</c:f>
              <c:numCache/>
            </c:numRef>
          </c:yVal>
          <c:smooth val="0"/>
        </c:ser>
        <c:axId val="40296495"/>
        <c:axId val="27124136"/>
      </c:scatterChart>
      <c:valAx>
        <c:axId val="40296495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7124136"/>
        <c:crosses val="autoZero"/>
        <c:crossBetween val="midCat"/>
        <c:dispUnits/>
        <c:majorUnit val="5"/>
      </c:valAx>
      <c:valAx>
        <c:axId val="2712413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Concentration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0296495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8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800080"/>
                </a:solidFill>
              </a:defRPr>
            </a:pPr>
          </a:p>
        </c:txPr>
      </c:legendEntry>
      <c:legendEntry>
        <c:idx val="4"/>
        <c:delete val="1"/>
      </c:legendEntry>
      <c:layout>
        <c:manualLayout>
          <c:xMode val="edge"/>
          <c:yMode val="edge"/>
          <c:x val="0.182"/>
          <c:y val="0"/>
          <c:w val="0.642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FF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515"/>
          <c:y val="0.02925"/>
          <c:w val="0.94375"/>
          <c:h val="0.91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'kezdeti sebesség'!$B$25</c:f>
              <c:strCache>
                <c:ptCount val="1"/>
                <c:pt idx="0">
                  <c:v>(S)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'kezdeti sebesség'!$A$26:$A$348</c:f>
              <c:numCache/>
            </c:numRef>
          </c:xVal>
          <c:yVal>
            <c:numRef>
              <c:f>'kezdeti sebesség'!$B$26:$B$348</c:f>
              <c:numCache/>
            </c:numRef>
          </c:yVal>
          <c:smooth val="1"/>
        </c:ser>
        <c:ser>
          <c:idx val="4"/>
          <c:order val="1"/>
          <c:spPr>
            <a:ln w="25400">
              <a:solidFill>
                <a:srgbClr val="FFCC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'kezdeti sebesség'!$G$6:$G$12</c:f>
              <c:numCache/>
            </c:numRef>
          </c:xVal>
          <c:yVal>
            <c:numRef>
              <c:f>'kezdeti sebesség'!$H$6:$H$12</c:f>
              <c:numCache/>
            </c:numRef>
          </c:yVal>
          <c:smooth val="0"/>
        </c:ser>
        <c:ser>
          <c:idx val="1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'kezdeti sebesség'!$B$8:$B$13</c:f>
              <c:numCache/>
            </c:numRef>
          </c:xVal>
          <c:yVal>
            <c:numRef>
              <c:f>'kezdeti sebesség'!$C$8:$C$13</c:f>
              <c:numCache/>
            </c:numRef>
          </c:yVal>
          <c:smooth val="0"/>
        </c:ser>
        <c:ser>
          <c:idx val="2"/>
          <c:order val="3"/>
          <c:tx>
            <c:strRef>
              <c:f>'kezdeti sebesség'!$C$7</c:f>
              <c:strCache>
                <c:ptCount val="1"/>
                <c:pt idx="0">
                  <c:v>initial rate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FF6600"/>
                </a:solidFill>
              </a:ln>
            </c:spPr>
            <c:trendlineType val="linear"/>
            <c:forward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'kezdeti sebesség'!$B$8:$B$13</c:f>
              <c:numCache/>
            </c:numRef>
          </c:xVal>
          <c:yVal>
            <c:numRef>
              <c:f>'kezdeti sebesség'!$C$8:$C$13</c:f>
              <c:numCache/>
            </c:numRef>
          </c:yVal>
          <c:smooth val="0"/>
        </c:ser>
        <c:axId val="42790633"/>
        <c:axId val="49571378"/>
      </c:scatterChart>
      <c:valAx>
        <c:axId val="42790633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Idő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71378"/>
        <c:crosses val="autoZero"/>
        <c:crossBetween val="midCat"/>
        <c:dispUnits/>
        <c:majorUnit val="5"/>
      </c:valAx>
      <c:valAx>
        <c:axId val="4957137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Koncentráció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90633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93"/>
          <c:y val="0.00275"/>
          <c:w val="0.642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FF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89"/>
          <c:y val="0"/>
          <c:w val="0.90825"/>
          <c:h val="0.89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Linearizációk!$A$6:$A$18</c:f>
              <c:numCache/>
            </c:numRef>
          </c:xVal>
          <c:yVal>
            <c:numRef>
              <c:f>Linearizációk!$C$6:$C$18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Linearizációk!$A$6:$A$18</c:f>
              <c:numCache/>
            </c:numRef>
          </c:xVal>
          <c:yVal>
            <c:numRef>
              <c:f>Linearizációk!$B$6:$B$18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Linearizációk!$A$6:$A$18</c:f>
              <c:numCache/>
            </c:numRef>
          </c:xVal>
          <c:yVal>
            <c:numRef>
              <c:f>Linearizációk!$L$6:$L$18</c:f>
              <c:numCache/>
            </c:numRef>
          </c:yVal>
          <c:smooth val="1"/>
        </c:ser>
        <c:axId val="43489219"/>
        <c:axId val="55858652"/>
      </c:scatterChart>
      <c:valAx>
        <c:axId val="43489219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(S)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58652"/>
        <c:crosses val="autoZero"/>
        <c:crossBetween val="midCat"/>
        <c:dispUnits/>
        <c:majorUnit val="0.2"/>
      </c:valAx>
      <c:valAx>
        <c:axId val="5585865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v</a:t>
                </a:r>
                <a:r>
                  <a:rPr lang="en-US" cap="none" sz="800" b="0" i="0" u="none" baseline="-2500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892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Lineweaver-Burk Plot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15"/>
          <c:w val="0.877"/>
          <c:h val="0.879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Linearizációk!$E$6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E+00"/>
            </c:trendlineLbl>
          </c:trendline>
          <c:xVal>
            <c:numRef>
              <c:f>Linearizációk!$D$7:$D$18</c:f>
              <c:numCache/>
            </c:numRef>
          </c:xVal>
          <c:yVal>
            <c:numRef>
              <c:f>Linearizációk!$E$7:$E$18</c:f>
              <c:numCache/>
            </c:numRef>
          </c:yVal>
          <c:smooth val="0"/>
        </c:ser>
        <c:axId val="32965821"/>
        <c:axId val="28256934"/>
      </c:scatterChart>
      <c:valAx>
        <c:axId val="32965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1/(S)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56934"/>
        <c:crosses val="autoZero"/>
        <c:crossBetween val="midCat"/>
        <c:dispUnits/>
      </c:valAx>
      <c:valAx>
        <c:axId val="282569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1/v</a:t>
                </a:r>
                <a:r>
                  <a:rPr lang="en-US" cap="none" sz="800" b="0" i="0" u="none" baseline="-2500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658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Woolf Hanes Plot</a:t>
            </a:r>
          </a:p>
        </c:rich>
      </c:tx>
      <c:layout>
        <c:manualLayout>
          <c:xMode val="factor"/>
          <c:yMode val="factor"/>
          <c:x val="-0.002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"/>
          <c:y val="0.03125"/>
          <c:w val="0.881"/>
          <c:h val="0.85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E+00"/>
            </c:trendlineLbl>
          </c:trendline>
          <c:xVal>
            <c:numRef>
              <c:f>Linearizációk!$A$7:$A$18</c:f>
              <c:numCache/>
            </c:numRef>
          </c:xVal>
          <c:yVal>
            <c:numRef>
              <c:f>Linearizációk!$G$7:$G$18</c:f>
              <c:numCache/>
            </c:numRef>
          </c:yVal>
          <c:smooth val="0"/>
        </c:ser>
        <c:axId val="52985815"/>
        <c:axId val="7110288"/>
      </c:scatterChart>
      <c:valAx>
        <c:axId val="52985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(S)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10288"/>
        <c:crosses val="autoZero"/>
        <c:crossBetween val="midCat"/>
        <c:dispUnits/>
      </c:valAx>
      <c:valAx>
        <c:axId val="71102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(S)/v</a:t>
                </a:r>
                <a:r>
                  <a:rPr lang="en-US" cap="none" sz="800" b="0" i="0" u="none" baseline="-2500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858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Eadie-Hofstee Plot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405"/>
          <c:w val="0.8875"/>
          <c:h val="0.82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Linearizációk!$I$7:$I$18</c:f>
              <c:numCache/>
            </c:numRef>
          </c:xVal>
          <c:yVal>
            <c:numRef>
              <c:f>Linearizációk!$B$7:$B$18</c:f>
              <c:numCache/>
            </c:numRef>
          </c:yVal>
          <c:smooth val="0"/>
        </c:ser>
        <c:axId val="63992593"/>
        <c:axId val="39062426"/>
      </c:scatterChart>
      <c:valAx>
        <c:axId val="63992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v</a:t>
                </a:r>
                <a:r>
                  <a:rPr lang="en-US" cap="none" sz="800" b="0" i="0" u="none" baseline="-25000">
                    <a:solidFill>
                      <a:srgbClr val="000000"/>
                    </a:solidFill>
                  </a:rPr>
                  <a:t>o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/(S)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62426"/>
        <c:crosses val="autoZero"/>
        <c:crossBetween val="midCat"/>
        <c:dispUnits/>
      </c:valAx>
      <c:valAx>
        <c:axId val="390624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v</a:t>
                </a:r>
                <a:r>
                  <a:rPr lang="en-US" cap="none" sz="800" b="0" i="0" u="none" baseline="-2500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925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22</xdr:row>
      <xdr:rowOff>114300</xdr:rowOff>
    </xdr:from>
    <xdr:to>
      <xdr:col>1</xdr:col>
      <xdr:colOff>504825</xdr:colOff>
      <xdr:row>24</xdr:row>
      <xdr:rowOff>57150</xdr:rowOff>
    </xdr:to>
    <xdr:sp>
      <xdr:nvSpPr>
        <xdr:cNvPr id="1" name="Line 7"/>
        <xdr:cNvSpPr>
          <a:spLocks/>
        </xdr:cNvSpPr>
      </xdr:nvSpPr>
      <xdr:spPr>
        <a:xfrm>
          <a:off x="1114425" y="4029075"/>
          <a:ext cx="0" cy="2952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6</xdr:row>
      <xdr:rowOff>38100</xdr:rowOff>
    </xdr:from>
    <xdr:to>
      <xdr:col>11</xdr:col>
      <xdr:colOff>238125</xdr:colOff>
      <xdr:row>11</xdr:row>
      <xdr:rowOff>28575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181100"/>
          <a:ext cx="4305300" cy="80010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4</xdr:row>
      <xdr:rowOff>47625</xdr:rowOff>
    </xdr:from>
    <xdr:to>
      <xdr:col>11</xdr:col>
      <xdr:colOff>285750</xdr:colOff>
      <xdr:row>20</xdr:row>
      <xdr:rowOff>171450</xdr:rowOff>
    </xdr:to>
    <xdr:graphicFrame>
      <xdr:nvGraphicFramePr>
        <xdr:cNvPr id="1" name="Chart 21"/>
        <xdr:cNvGraphicFramePr/>
      </xdr:nvGraphicFramePr>
      <xdr:xfrm>
        <a:off x="1628775" y="866775"/>
        <a:ext cx="55435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161925</xdr:rowOff>
    </xdr:from>
    <xdr:to>
      <xdr:col>9</xdr:col>
      <xdr:colOff>133350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152400" y="771525"/>
        <a:ext cx="61531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609600</xdr:colOff>
      <xdr:row>34</xdr:row>
      <xdr:rowOff>9525</xdr:rowOff>
    </xdr:from>
    <xdr:to>
      <xdr:col>11</xdr:col>
      <xdr:colOff>171450</xdr:colOff>
      <xdr:row>71</xdr:row>
      <xdr:rowOff>28575</xdr:rowOff>
    </xdr:to>
    <xdr:pic>
      <xdr:nvPicPr>
        <xdr:cNvPr id="2" name="Picture 7" descr="enzyme_kinetics_syste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6562725"/>
          <a:ext cx="3933825" cy="7067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</xdr:row>
      <xdr:rowOff>152400</xdr:rowOff>
    </xdr:from>
    <xdr:to>
      <xdr:col>9</xdr:col>
      <xdr:colOff>180975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200025" y="762000"/>
        <a:ext cx="61531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38100</xdr:rowOff>
    </xdr:from>
    <xdr:to>
      <xdr:col>13</xdr:col>
      <xdr:colOff>238125</xdr:colOff>
      <xdr:row>35</xdr:row>
      <xdr:rowOff>161925</xdr:rowOff>
    </xdr:to>
    <xdr:grpSp>
      <xdr:nvGrpSpPr>
        <xdr:cNvPr id="1" name="Group 28"/>
        <xdr:cNvGrpSpPr>
          <a:grpSpLocks/>
        </xdr:cNvGrpSpPr>
      </xdr:nvGrpSpPr>
      <xdr:grpSpPr>
        <a:xfrm>
          <a:off x="1266825" y="1038225"/>
          <a:ext cx="7029450" cy="5819775"/>
          <a:chOff x="139" y="91"/>
          <a:chExt cx="726" cy="611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39" y="91"/>
          <a:ext cx="363" cy="30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503" y="91"/>
          <a:ext cx="362" cy="30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3"/>
          <xdr:cNvGraphicFramePr/>
        </xdr:nvGraphicFramePr>
        <xdr:xfrm>
          <a:off x="139" y="396"/>
          <a:ext cx="362" cy="306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4"/>
          <xdr:cNvGraphicFramePr/>
        </xdr:nvGraphicFramePr>
        <xdr:xfrm>
          <a:off x="502" y="397"/>
          <a:ext cx="362" cy="305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228600</xdr:colOff>
      <xdr:row>16</xdr:row>
      <xdr:rowOff>0</xdr:rowOff>
    </xdr:from>
    <xdr:to>
      <xdr:col>20</xdr:col>
      <xdr:colOff>342900</xdr:colOff>
      <xdr:row>16</xdr:row>
      <xdr:rowOff>0</xdr:rowOff>
    </xdr:to>
    <xdr:sp>
      <xdr:nvSpPr>
        <xdr:cNvPr id="1" name="Line 7"/>
        <xdr:cNvSpPr>
          <a:spLocks/>
        </xdr:cNvSpPr>
      </xdr:nvSpPr>
      <xdr:spPr>
        <a:xfrm>
          <a:off x="11811000" y="2771775"/>
          <a:ext cx="7239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16</xdr:row>
      <xdr:rowOff>0</xdr:rowOff>
    </xdr:from>
    <xdr:to>
      <xdr:col>20</xdr:col>
      <xdr:colOff>342900</xdr:colOff>
      <xdr:row>16</xdr:row>
      <xdr:rowOff>0</xdr:rowOff>
    </xdr:to>
    <xdr:sp>
      <xdr:nvSpPr>
        <xdr:cNvPr id="2" name="Line 8"/>
        <xdr:cNvSpPr>
          <a:spLocks/>
        </xdr:cNvSpPr>
      </xdr:nvSpPr>
      <xdr:spPr>
        <a:xfrm>
          <a:off x="11811000" y="2771775"/>
          <a:ext cx="7239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</xdr:row>
      <xdr:rowOff>19050</xdr:rowOff>
    </xdr:from>
    <xdr:to>
      <xdr:col>13</xdr:col>
      <xdr:colOff>581025</xdr:colOff>
      <xdr:row>20</xdr:row>
      <xdr:rowOff>114300</xdr:rowOff>
    </xdr:to>
    <xdr:grpSp>
      <xdr:nvGrpSpPr>
        <xdr:cNvPr id="3" name="Group 11"/>
        <xdr:cNvGrpSpPr>
          <a:grpSpLocks/>
        </xdr:cNvGrpSpPr>
      </xdr:nvGrpSpPr>
      <xdr:grpSpPr>
        <a:xfrm>
          <a:off x="1257300" y="409575"/>
          <a:ext cx="7248525" cy="3209925"/>
          <a:chOff x="70" y="53"/>
          <a:chExt cx="761" cy="372"/>
        </a:xfrm>
        <a:solidFill>
          <a:srgbClr val="FFFFFF"/>
        </a:solidFill>
      </xdr:grpSpPr>
      <xdr:pic>
        <xdr:nvPicPr>
          <xdr:cNvPr id="4" name="Picture 1" descr="tools_addins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8" y="59"/>
            <a:ext cx="161" cy="19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" descr="addins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78" y="53"/>
            <a:ext cx="288" cy="37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Line 3"/>
          <xdr:cNvSpPr>
            <a:spLocks/>
          </xdr:cNvSpPr>
        </xdr:nvSpPr>
        <xdr:spPr>
          <a:xfrm>
            <a:off x="70" y="72"/>
            <a:ext cx="76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4"/>
          <xdr:cNvSpPr>
            <a:spLocks/>
          </xdr:cNvSpPr>
        </xdr:nvSpPr>
        <xdr:spPr>
          <a:xfrm>
            <a:off x="410" y="113"/>
            <a:ext cx="76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5"/>
          <xdr:cNvSpPr>
            <a:spLocks/>
          </xdr:cNvSpPr>
        </xdr:nvSpPr>
        <xdr:spPr>
          <a:xfrm>
            <a:off x="405" y="196"/>
            <a:ext cx="76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6"/>
          <xdr:cNvSpPr>
            <a:spLocks/>
          </xdr:cNvSpPr>
        </xdr:nvSpPr>
        <xdr:spPr>
          <a:xfrm>
            <a:off x="755" y="114"/>
            <a:ext cx="76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arrow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9"/>
          <xdr:cNvSpPr>
            <a:spLocks/>
          </xdr:cNvSpPr>
        </xdr:nvSpPr>
        <xdr:spPr>
          <a:xfrm>
            <a:off x="70" y="193"/>
            <a:ext cx="76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0"/>
          <xdr:cNvSpPr>
            <a:spLocks/>
          </xdr:cNvSpPr>
        </xdr:nvSpPr>
        <xdr:spPr>
          <a:xfrm>
            <a:off x="293" y="238"/>
            <a:ext cx="170" cy="79"/>
          </a:xfrm>
          <a:prstGeom prst="rightArrow">
            <a:avLst/>
          </a:prstGeom>
          <a:solidFill>
            <a:srgbClr val="FFFFFF"/>
          </a:solidFill>
          <a:ln w="2857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 lIns="27432" tIns="32004" rIns="27432" bIns="32004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8000"/>
                </a:solidFill>
              </a:rPr>
              <a:t>the Add-ins menu should pop-up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comments" Target="../comments1.xm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hyperlink" Target="http://iftsa.org/outreach/so/tutorials/EnzymeKinetics.pdf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psc/Excel_2007_quick_guide.pdf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27"/>
  <sheetViews>
    <sheetView showGridLines="0" tabSelected="1" zoomScalePageLayoutView="0" workbookViewId="0" topLeftCell="A4">
      <selection activeCell="G3" sqref="G3"/>
    </sheetView>
  </sheetViews>
  <sheetFormatPr defaultColWidth="9.140625" defaultRowHeight="12.75"/>
  <cols>
    <col min="1" max="16384" width="9.140625" style="1" customWidth="1"/>
  </cols>
  <sheetData>
    <row r="1" ht="15">
      <c r="A1" s="97" t="s">
        <v>44</v>
      </c>
    </row>
    <row r="4" ht="24">
      <c r="E4" s="90" t="s">
        <v>109</v>
      </c>
    </row>
    <row r="16" ht="15">
      <c r="C16" s="94"/>
    </row>
    <row r="17" spans="3:4" ht="15">
      <c r="C17" s="94"/>
      <c r="D17" s="94"/>
    </row>
    <row r="19" spans="2:12" ht="18">
      <c r="B19" s="95" t="s">
        <v>52</v>
      </c>
      <c r="D19" s="92" t="s">
        <v>21</v>
      </c>
      <c r="F19" s="92" t="s">
        <v>22</v>
      </c>
      <c r="H19" s="92" t="s">
        <v>23</v>
      </c>
      <c r="I19" s="91"/>
      <c r="J19" s="92" t="s">
        <v>24</v>
      </c>
      <c r="L19" s="96" t="s">
        <v>54</v>
      </c>
    </row>
    <row r="20" ht="15">
      <c r="C20" s="1" t="s">
        <v>53</v>
      </c>
    </row>
    <row r="22" spans="2:10" ht="15">
      <c r="B22" s="93" t="s">
        <v>55</v>
      </c>
      <c r="J22" s="1" t="s">
        <v>56</v>
      </c>
    </row>
    <row r="23" ht="15">
      <c r="C23" s="82"/>
    </row>
    <row r="25" spans="4:11" ht="15">
      <c r="D25" s="82" t="s">
        <v>57</v>
      </c>
      <c r="K25" s="8"/>
    </row>
    <row r="27" ht="15">
      <c r="J27" s="147" t="s">
        <v>43</v>
      </c>
    </row>
  </sheetData>
  <sheetProtection/>
  <hyperlinks>
    <hyperlink ref="J27" r:id="rId1" display="Sinex 2007"/>
  </hyperlinks>
  <printOptions/>
  <pageMargins left="0.75" right="0.75" top="1" bottom="1" header="0.5" footer="0.5"/>
  <pageSetup horizontalDpi="600" verticalDpi="600" orientation="landscape" r:id="rId6"/>
  <drawing r:id="rId5"/>
  <legacyDrawing r:id="rId4"/>
  <oleObjects>
    <oleObject progId="Equation.3" shapeId="132419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V44"/>
  <sheetViews>
    <sheetView showGridLines="0" zoomScalePageLayoutView="0" workbookViewId="0" topLeftCell="A19">
      <selection activeCell="M32" sqref="M32"/>
    </sheetView>
  </sheetViews>
  <sheetFormatPr defaultColWidth="9.140625" defaultRowHeight="12.75"/>
  <cols>
    <col min="1" max="1" width="9.140625" style="1" customWidth="1"/>
    <col min="2" max="2" width="9.140625" style="6" customWidth="1"/>
    <col min="3" max="3" width="9.421875" style="1" bestFit="1" customWidth="1"/>
    <col min="4" max="4" width="10.140625" style="1" bestFit="1" customWidth="1"/>
    <col min="5" max="7" width="9.140625" style="1" customWidth="1"/>
    <col min="8" max="9" width="9.8515625" style="1" customWidth="1"/>
    <col min="10" max="14" width="9.140625" style="1" customWidth="1"/>
    <col min="15" max="15" width="9.57421875" style="1" customWidth="1"/>
    <col min="16" max="16" width="9.140625" style="6" customWidth="1"/>
    <col min="17" max="17" width="9.140625" style="1" customWidth="1"/>
    <col min="18" max="18" width="9.57421875" style="1" customWidth="1"/>
    <col min="19" max="19" width="9.140625" style="1" customWidth="1"/>
    <col min="20" max="20" width="2.140625" style="1" customWidth="1"/>
    <col min="21" max="21" width="4.140625" style="1" customWidth="1"/>
    <col min="22" max="16384" width="9.140625" style="1" customWidth="1"/>
  </cols>
  <sheetData>
    <row r="1" spans="1:16" ht="18">
      <c r="A1" s="142" t="s">
        <v>110</v>
      </c>
      <c r="B1" s="81"/>
      <c r="P1" s="14"/>
    </row>
    <row r="2" spans="1:15" ht="15" customHeight="1">
      <c r="A2" s="11"/>
      <c r="B2" s="81"/>
      <c r="C2" s="2" t="s">
        <v>42</v>
      </c>
      <c r="D2" s="3">
        <v>2E-06</v>
      </c>
      <c r="E2" s="2" t="s">
        <v>14</v>
      </c>
      <c r="F2" s="86">
        <f>VLOOKUP(L3,C34:J41,6)</f>
        <v>1000000</v>
      </c>
      <c r="J2" s="168" t="s">
        <v>111</v>
      </c>
      <c r="K2" s="68"/>
      <c r="L2" s="169" t="s">
        <v>59</v>
      </c>
      <c r="O2" s="2"/>
    </row>
    <row r="3" spans="4:15" ht="15">
      <c r="D3" s="167" t="s">
        <v>108</v>
      </c>
      <c r="J3" s="54"/>
      <c r="K3" s="55"/>
      <c r="L3" s="57">
        <v>2</v>
      </c>
      <c r="O3" s="66"/>
    </row>
    <row r="4" spans="4:15" ht="16.5">
      <c r="D4" s="2" t="s">
        <v>2</v>
      </c>
      <c r="E4" s="48">
        <f>F2*D2</f>
        <v>2</v>
      </c>
      <c r="F4" s="1" t="s">
        <v>19</v>
      </c>
      <c r="G4" s="2" t="s">
        <v>3</v>
      </c>
      <c r="H4" s="86">
        <f>VLOOKUP(L3,C34:J41,7)</f>
        <v>0.012</v>
      </c>
      <c r="J4" s="61"/>
      <c r="K4" s="56"/>
      <c r="L4" s="57"/>
      <c r="O4" s="2"/>
    </row>
    <row r="5" spans="1:22" ht="15.75" thickBot="1">
      <c r="A5" s="4" t="s">
        <v>0</v>
      </c>
      <c r="B5" s="4" t="s">
        <v>4</v>
      </c>
      <c r="C5" s="77"/>
      <c r="D5" s="77"/>
      <c r="E5" s="77"/>
      <c r="F5" s="4" t="s">
        <v>0</v>
      </c>
      <c r="G5" s="4" t="s">
        <v>18</v>
      </c>
      <c r="H5" s="77"/>
      <c r="P5" s="57"/>
      <c r="Q5" s="54"/>
      <c r="R5" s="54"/>
      <c r="S5" s="54"/>
      <c r="T5" s="54"/>
      <c r="U5" s="54"/>
      <c r="V5" s="54"/>
    </row>
    <row r="6" spans="1:22" ht="15">
      <c r="A6" s="6">
        <f>0/D16</f>
        <v>0</v>
      </c>
      <c r="B6" s="146">
        <v>0</v>
      </c>
      <c r="F6" s="14">
        <f>0/D16</f>
        <v>0</v>
      </c>
      <c r="G6" s="50">
        <f aca="true" t="shared" si="0" ref="G6:G18">IF($D$23=TRUE,$E$4,-500)</f>
        <v>2</v>
      </c>
      <c r="H6" s="12"/>
      <c r="I6" s="64"/>
      <c r="L6" s="9"/>
      <c r="P6" s="57"/>
      <c r="Q6" s="72"/>
      <c r="R6" s="54"/>
      <c r="S6" s="54"/>
      <c r="T6" s="54"/>
      <c r="U6" s="54"/>
      <c r="V6" s="54"/>
    </row>
    <row r="7" spans="1:22" ht="15">
      <c r="A7" s="101">
        <f>0.05/D16</f>
        <v>0.005</v>
      </c>
      <c r="B7" s="146">
        <f aca="true" t="shared" si="1" ref="B7:B18">$E$4*A7/($H$4+A7)</f>
        <v>0.5882352941176471</v>
      </c>
      <c r="D7" s="65"/>
      <c r="E7" s="13"/>
      <c r="F7" s="71">
        <f>0.05/D16</f>
        <v>0.005</v>
      </c>
      <c r="G7" s="50">
        <f t="shared" si="0"/>
        <v>2</v>
      </c>
      <c r="H7" s="70"/>
      <c r="I7" s="64"/>
      <c r="J7" s="63"/>
      <c r="L7" s="9"/>
      <c r="P7" s="57"/>
      <c r="Q7" s="54"/>
      <c r="R7" s="54"/>
      <c r="S7" s="54"/>
      <c r="T7" s="54"/>
      <c r="U7" s="54"/>
      <c r="V7" s="54"/>
    </row>
    <row r="8" spans="1:22" ht="15" customHeight="1">
      <c r="A8" s="101">
        <f>0.1/D16</f>
        <v>0.01</v>
      </c>
      <c r="B8" s="146">
        <f t="shared" si="1"/>
        <v>0.9090909090909092</v>
      </c>
      <c r="D8" s="80" t="s">
        <v>20</v>
      </c>
      <c r="E8" s="13"/>
      <c r="F8" s="71">
        <f>0.1/D16</f>
        <v>0.01</v>
      </c>
      <c r="G8" s="50">
        <f t="shared" si="0"/>
        <v>2</v>
      </c>
      <c r="H8" s="70"/>
      <c r="I8" s="64"/>
      <c r="J8" s="63"/>
      <c r="L8" s="137" t="s">
        <v>40</v>
      </c>
      <c r="M8" s="139" t="s">
        <v>112</v>
      </c>
      <c r="P8" s="57"/>
      <c r="Q8" s="54"/>
      <c r="R8" s="54"/>
      <c r="S8" s="57"/>
      <c r="T8" s="54"/>
      <c r="U8" s="54"/>
      <c r="V8" s="54"/>
    </row>
    <row r="9" spans="1:22" ht="15" customHeight="1">
      <c r="A9" s="101">
        <f>0.15/D16</f>
        <v>0.015</v>
      </c>
      <c r="B9" s="146">
        <f t="shared" si="1"/>
        <v>1.1111111111111112</v>
      </c>
      <c r="D9" s="79">
        <f>IF($H$23=TRUE,0,-5)</f>
        <v>0</v>
      </c>
      <c r="E9" s="13">
        <f>IF($H$23=TRUE,E4/2,-500)</f>
        <v>1</v>
      </c>
      <c r="F9" s="71">
        <f>0.15/D16</f>
        <v>0.015</v>
      </c>
      <c r="G9" s="50">
        <f t="shared" si="0"/>
        <v>2</v>
      </c>
      <c r="H9" s="70"/>
      <c r="I9" s="64"/>
      <c r="J9" s="63"/>
      <c r="L9" s="139"/>
      <c r="M9" s="139"/>
      <c r="O9" s="2"/>
      <c r="P9" s="57"/>
      <c r="Q9" s="54"/>
      <c r="R9" s="54"/>
      <c r="S9" s="60"/>
      <c r="T9" s="54"/>
      <c r="U9" s="54"/>
      <c r="V9" s="54"/>
    </row>
    <row r="10" spans="1:22" ht="15" customHeight="1">
      <c r="A10" s="101">
        <f>0.2/D16</f>
        <v>0.02</v>
      </c>
      <c r="B10" s="146">
        <f t="shared" si="1"/>
        <v>1.25</v>
      </c>
      <c r="D10" s="100">
        <f>IF($H$23=TRUE,H4,-5)</f>
        <v>0.012</v>
      </c>
      <c r="E10" s="13">
        <f>IF($H$23=TRUE,E4/2,-500)</f>
        <v>1</v>
      </c>
      <c r="F10" s="71">
        <f>0.2/D16</f>
        <v>0.02</v>
      </c>
      <c r="G10" s="50">
        <f t="shared" si="0"/>
        <v>2</v>
      </c>
      <c r="H10" s="70"/>
      <c r="I10" s="64"/>
      <c r="J10" s="63"/>
      <c r="L10" s="139"/>
      <c r="M10" s="139"/>
      <c r="P10" s="57"/>
      <c r="Q10" s="54"/>
      <c r="R10" s="54"/>
      <c r="S10" s="73"/>
      <c r="T10" s="54"/>
      <c r="U10" s="54"/>
      <c r="V10" s="54"/>
    </row>
    <row r="11" spans="1:22" ht="15">
      <c r="A11" s="101">
        <f>0.25/D16</f>
        <v>0.025</v>
      </c>
      <c r="B11" s="146">
        <f t="shared" si="1"/>
        <v>1.3513513513513513</v>
      </c>
      <c r="D11" s="100">
        <f>IF($H$23=TRUE,H4,-5)</f>
        <v>0.012</v>
      </c>
      <c r="E11" s="13">
        <f>IF($H$23=TRUE,0,-500)</f>
        <v>0</v>
      </c>
      <c r="F11" s="71">
        <f>0.25/D16</f>
        <v>0.025</v>
      </c>
      <c r="G11" s="50">
        <f t="shared" si="0"/>
        <v>2</v>
      </c>
      <c r="H11" s="70"/>
      <c r="I11" s="64"/>
      <c r="J11" s="63"/>
      <c r="L11" s="9"/>
      <c r="M11" s="84" t="s">
        <v>71</v>
      </c>
      <c r="O11" s="2"/>
      <c r="P11" s="57"/>
      <c r="Q11" s="54"/>
      <c r="R11" s="54"/>
      <c r="S11" s="57"/>
      <c r="T11" s="54"/>
      <c r="U11" s="54"/>
      <c r="V11" s="54"/>
    </row>
    <row r="12" spans="1:22" ht="15">
      <c r="A12" s="101">
        <f>0.3/D16</f>
        <v>0.03</v>
      </c>
      <c r="B12" s="146">
        <f t="shared" si="1"/>
        <v>1.4285714285714286</v>
      </c>
      <c r="D12" s="65"/>
      <c r="E12" s="13"/>
      <c r="F12" s="71">
        <f>0.3/D16</f>
        <v>0.03</v>
      </c>
      <c r="G12" s="50">
        <f t="shared" si="0"/>
        <v>2</v>
      </c>
      <c r="H12" s="70"/>
      <c r="I12" s="64"/>
      <c r="J12" s="63"/>
      <c r="L12" s="9"/>
      <c r="M12" s="84" t="s">
        <v>113</v>
      </c>
      <c r="P12" s="57"/>
      <c r="Q12" s="54"/>
      <c r="R12" s="54"/>
      <c r="S12" s="57"/>
      <c r="T12" s="54"/>
      <c r="U12" s="54"/>
      <c r="V12" s="54"/>
    </row>
    <row r="13" spans="1:22" ht="15">
      <c r="A13" s="101">
        <f>0.4/D16</f>
        <v>0.04</v>
      </c>
      <c r="B13" s="146">
        <f t="shared" si="1"/>
        <v>1.5384615384615383</v>
      </c>
      <c r="D13" s="65"/>
      <c r="E13" s="13"/>
      <c r="F13" s="71">
        <f>0.4/D16</f>
        <v>0.04</v>
      </c>
      <c r="G13" s="50">
        <f t="shared" si="0"/>
        <v>2</v>
      </c>
      <c r="H13" s="70"/>
      <c r="I13" s="64"/>
      <c r="J13" s="63"/>
      <c r="L13" s="9"/>
      <c r="M13" s="84" t="s">
        <v>70</v>
      </c>
      <c r="O13" s="54"/>
      <c r="P13" s="57"/>
      <c r="Q13" s="54"/>
      <c r="R13" s="54"/>
      <c r="S13" s="74"/>
      <c r="T13" s="54"/>
      <c r="U13" s="54"/>
      <c r="V13" s="54"/>
    </row>
    <row r="14" spans="1:22" ht="14.25" customHeight="1">
      <c r="A14" s="101">
        <f>0.5/D16</f>
        <v>0.05</v>
      </c>
      <c r="B14" s="146">
        <f t="shared" si="1"/>
        <v>1.6129032258064517</v>
      </c>
      <c r="D14" s="53" t="s">
        <v>27</v>
      </c>
      <c r="E14" s="13"/>
      <c r="F14" s="71">
        <f>0.5/D16</f>
        <v>0.05</v>
      </c>
      <c r="G14" s="50">
        <f t="shared" si="0"/>
        <v>2</v>
      </c>
      <c r="H14" s="70"/>
      <c r="I14" s="64"/>
      <c r="J14" s="63"/>
      <c r="L14" s="9"/>
      <c r="M14" s="84" t="s">
        <v>114</v>
      </c>
      <c r="O14" s="58"/>
      <c r="P14" s="57"/>
      <c r="Q14" s="54"/>
      <c r="R14" s="54"/>
      <c r="S14" s="74"/>
      <c r="T14" s="54"/>
      <c r="U14" s="54"/>
      <c r="V14" s="54"/>
    </row>
    <row r="15" spans="1:22" ht="15">
      <c r="A15" s="101">
        <f>0.7/D16</f>
        <v>0.06999999999999999</v>
      </c>
      <c r="B15" s="146">
        <f t="shared" si="1"/>
        <v>1.7073170731707317</v>
      </c>
      <c r="D15" s="53" t="s">
        <v>26</v>
      </c>
      <c r="E15" s="13"/>
      <c r="F15" s="71">
        <f>0.7/D16</f>
        <v>0.06999999999999999</v>
      </c>
      <c r="G15" s="50">
        <f t="shared" si="0"/>
        <v>2</v>
      </c>
      <c r="H15" s="70"/>
      <c r="I15" s="64"/>
      <c r="J15" s="63"/>
      <c r="L15" s="9"/>
      <c r="M15" s="84" t="s">
        <v>72</v>
      </c>
      <c r="O15" s="54"/>
      <c r="P15" s="57"/>
      <c r="Q15" s="54"/>
      <c r="R15" s="54"/>
      <c r="S15" s="57"/>
      <c r="T15" s="61"/>
      <c r="U15" s="54"/>
      <c r="V15" s="54"/>
    </row>
    <row r="16" spans="1:22" ht="15">
      <c r="A16" s="101">
        <f>1/D16</f>
        <v>0.1</v>
      </c>
      <c r="B16" s="146">
        <f t="shared" si="1"/>
        <v>1.7857142857142858</v>
      </c>
      <c r="D16" s="6">
        <f>VLOOKUP(L3,C34:J41,8)</f>
        <v>10</v>
      </c>
      <c r="E16" s="13"/>
      <c r="F16" s="71">
        <f>1/D16</f>
        <v>0.1</v>
      </c>
      <c r="G16" s="50">
        <f t="shared" si="0"/>
        <v>2</v>
      </c>
      <c r="H16" s="70"/>
      <c r="I16" s="64"/>
      <c r="J16" s="63"/>
      <c r="L16" s="9"/>
      <c r="M16" s="93" t="s">
        <v>115</v>
      </c>
      <c r="O16" s="54"/>
      <c r="P16" s="57"/>
      <c r="Q16" s="60"/>
      <c r="R16" s="54"/>
      <c r="S16" s="57"/>
      <c r="T16" s="62"/>
      <c r="U16" s="54"/>
      <c r="V16" s="54"/>
    </row>
    <row r="17" spans="1:22" ht="15">
      <c r="A17" s="101">
        <f>1.5/D16</f>
        <v>0.15</v>
      </c>
      <c r="B17" s="146">
        <f t="shared" si="1"/>
        <v>1.8518518518518516</v>
      </c>
      <c r="D17" s="65"/>
      <c r="E17" s="13"/>
      <c r="F17" s="71">
        <f>1.5/D16</f>
        <v>0.15</v>
      </c>
      <c r="G17" s="50">
        <f t="shared" si="0"/>
        <v>2</v>
      </c>
      <c r="H17" s="70"/>
      <c r="I17" s="64"/>
      <c r="J17" s="63"/>
      <c r="L17" s="9"/>
      <c r="M17" s="140" t="s">
        <v>73</v>
      </c>
      <c r="O17" s="54"/>
      <c r="P17" s="57"/>
      <c r="Q17" s="54"/>
      <c r="R17" s="54"/>
      <c r="S17" s="57"/>
      <c r="T17" s="61"/>
      <c r="U17" s="54"/>
      <c r="V17" s="54"/>
    </row>
    <row r="18" spans="1:22" ht="15" customHeight="1">
      <c r="A18" s="101">
        <f>2/D16</f>
        <v>0.2</v>
      </c>
      <c r="B18" s="146">
        <f t="shared" si="1"/>
        <v>1.8867924528301885</v>
      </c>
      <c r="D18" s="65"/>
      <c r="E18" s="13"/>
      <c r="F18" s="71">
        <f>2/D16</f>
        <v>0.2</v>
      </c>
      <c r="G18" s="50">
        <f t="shared" si="0"/>
        <v>2</v>
      </c>
      <c r="H18" s="70"/>
      <c r="I18" s="64"/>
      <c r="J18" s="63"/>
      <c r="L18" s="9"/>
      <c r="M18" s="84" t="s">
        <v>74</v>
      </c>
      <c r="O18" s="58"/>
      <c r="P18" s="57"/>
      <c r="Q18" s="54"/>
      <c r="R18" s="58"/>
      <c r="S18" s="57"/>
      <c r="T18" s="61"/>
      <c r="U18" s="54"/>
      <c r="V18" s="54"/>
    </row>
    <row r="19" spans="3:22" ht="15">
      <c r="C19" s="10"/>
      <c r="O19" s="54"/>
      <c r="P19" s="57"/>
      <c r="Q19" s="54"/>
      <c r="R19" s="54"/>
      <c r="S19" s="60"/>
      <c r="T19" s="54"/>
      <c r="U19" s="54"/>
      <c r="V19" s="54"/>
    </row>
    <row r="20" spans="1:22" ht="15">
      <c r="A20" s="93" t="s">
        <v>61</v>
      </c>
      <c r="E20" s="77"/>
      <c r="F20" s="78"/>
      <c r="G20" s="77"/>
      <c r="O20" s="54"/>
      <c r="P20" s="57"/>
      <c r="Q20" s="60"/>
      <c r="R20" s="54"/>
      <c r="S20" s="57"/>
      <c r="T20" s="54"/>
      <c r="U20" s="54"/>
      <c r="V20" s="54"/>
    </row>
    <row r="21" spans="1:22" ht="15">
      <c r="A21" s="61" t="s">
        <v>62</v>
      </c>
      <c r="B21" s="57"/>
      <c r="E21" s="14"/>
      <c r="F21" s="64"/>
      <c r="G21" s="12"/>
      <c r="H21" s="64"/>
      <c r="P21" s="57"/>
      <c r="Q21" s="54"/>
      <c r="R21" s="54"/>
      <c r="S21" s="59"/>
      <c r="T21" s="54"/>
      <c r="U21" s="54"/>
      <c r="V21" s="54"/>
    </row>
    <row r="22" spans="1:22" ht="15">
      <c r="A22" s="61"/>
      <c r="B22" s="74"/>
      <c r="E22" s="71"/>
      <c r="F22" s="64"/>
      <c r="G22" s="70"/>
      <c r="H22" s="64"/>
      <c r="K22" s="42"/>
      <c r="L22" s="144" t="s">
        <v>60</v>
      </c>
      <c r="M22" s="42"/>
      <c r="P22" s="57"/>
      <c r="Q22" s="54"/>
      <c r="R22" s="54"/>
      <c r="S22" s="60"/>
      <c r="T22" s="54"/>
      <c r="U22" s="54"/>
      <c r="V22" s="54"/>
    </row>
    <row r="23" spans="1:22" ht="15" customHeight="1">
      <c r="A23" s="54"/>
      <c r="B23" s="74"/>
      <c r="D23" s="71" t="b">
        <v>1</v>
      </c>
      <c r="F23" s="64"/>
      <c r="G23" s="70"/>
      <c r="H23" s="64" t="b">
        <v>1</v>
      </c>
      <c r="K23" s="42"/>
      <c r="L23" s="145" t="str">
        <f>VLOOKUP(L3,C34:J41,5)</f>
        <v>szén-dioxid</v>
      </c>
      <c r="M23" s="42"/>
      <c r="P23" s="57"/>
      <c r="Q23" s="54"/>
      <c r="R23" s="54"/>
      <c r="S23" s="57"/>
      <c r="T23" s="54"/>
      <c r="U23" s="54"/>
      <c r="V23" s="54"/>
    </row>
    <row r="24" spans="1:22" ht="15">
      <c r="A24" s="56"/>
      <c r="B24" s="57"/>
      <c r="E24" s="71"/>
      <c r="F24" s="64"/>
      <c r="G24" s="70"/>
      <c r="H24" s="64"/>
      <c r="O24" s="2"/>
      <c r="P24" s="57"/>
      <c r="Q24" s="54"/>
      <c r="R24" s="54"/>
      <c r="S24" s="57"/>
      <c r="T24" s="54"/>
      <c r="U24" s="54"/>
      <c r="V24" s="54"/>
    </row>
    <row r="25" spans="1:22" ht="15">
      <c r="A25" s="54"/>
      <c r="B25" s="99"/>
      <c r="F25" s="64"/>
      <c r="G25" s="70"/>
      <c r="H25" s="13"/>
      <c r="P25" s="57"/>
      <c r="Q25" s="54"/>
      <c r="R25" s="54"/>
      <c r="S25" s="59"/>
      <c r="T25" s="54"/>
      <c r="U25" s="54"/>
      <c r="V25" s="54"/>
    </row>
    <row r="26" spans="1:22" ht="15">
      <c r="A26" s="56"/>
      <c r="B26" s="57"/>
      <c r="D26" s="93" t="s">
        <v>119</v>
      </c>
      <c r="E26" s="71"/>
      <c r="F26" s="64"/>
      <c r="G26" s="70"/>
      <c r="H26" s="102"/>
      <c r="O26" s="2"/>
      <c r="P26" s="57"/>
      <c r="Q26" s="54"/>
      <c r="R26" s="54"/>
      <c r="S26" s="57"/>
      <c r="T26" s="54"/>
      <c r="U26" s="54"/>
      <c r="V26" s="54"/>
    </row>
    <row r="27" spans="5:22" ht="15">
      <c r="E27" s="84" t="s">
        <v>81</v>
      </c>
      <c r="F27" s="64"/>
      <c r="G27" s="70"/>
      <c r="I27" s="1" t="s">
        <v>58</v>
      </c>
      <c r="J27" s="147" t="s">
        <v>43</v>
      </c>
      <c r="P27" s="57"/>
      <c r="Q27" s="54"/>
      <c r="R27" s="54"/>
      <c r="S27" s="57"/>
      <c r="T27" s="54"/>
      <c r="U27" s="54"/>
      <c r="V27" s="54"/>
    </row>
    <row r="28" spans="5:22" ht="15">
      <c r="E28" s="71"/>
      <c r="F28" s="64"/>
      <c r="G28" s="70"/>
      <c r="H28" s="64"/>
      <c r="P28" s="57"/>
      <c r="Q28" s="54"/>
      <c r="R28" s="54"/>
      <c r="S28" s="74"/>
      <c r="T28" s="54"/>
      <c r="U28" s="54"/>
      <c r="V28" s="54"/>
    </row>
    <row r="29" spans="5:22" ht="15">
      <c r="E29" s="71"/>
      <c r="F29" s="64"/>
      <c r="G29" s="70"/>
      <c r="H29" s="64"/>
      <c r="P29" s="75"/>
      <c r="Q29" s="54"/>
      <c r="R29" s="54"/>
      <c r="S29" s="74"/>
      <c r="T29" s="54"/>
      <c r="U29" s="54"/>
      <c r="V29" s="54"/>
    </row>
    <row r="30" spans="5:22" ht="15" customHeight="1">
      <c r="E30" s="71"/>
      <c r="F30" s="64"/>
      <c r="G30" s="70"/>
      <c r="H30" s="64"/>
      <c r="P30" s="76"/>
      <c r="Q30" s="54"/>
      <c r="R30" s="54"/>
      <c r="S30" s="57"/>
      <c r="T30" s="54"/>
      <c r="U30" s="54"/>
      <c r="V30" s="54"/>
    </row>
    <row r="31" spans="5:22" ht="15">
      <c r="E31" s="71"/>
      <c r="F31" s="64"/>
      <c r="G31" s="70"/>
      <c r="H31" s="64"/>
      <c r="P31" s="76"/>
      <c r="Q31" s="54"/>
      <c r="R31" s="54"/>
      <c r="S31" s="57"/>
      <c r="T31" s="54"/>
      <c r="U31" s="54"/>
      <c r="V31" s="54"/>
    </row>
    <row r="32" spans="5:22" ht="15">
      <c r="E32" s="71"/>
      <c r="F32" s="64"/>
      <c r="G32" s="70"/>
      <c r="H32" s="64"/>
      <c r="J32" s="14" t="s">
        <v>27</v>
      </c>
      <c r="P32" s="59"/>
      <c r="Q32" s="54"/>
      <c r="R32" s="54"/>
      <c r="S32" s="57"/>
      <c r="T32" s="54"/>
      <c r="U32" s="54"/>
      <c r="V32" s="54"/>
    </row>
    <row r="33" spans="3:22" ht="16.5">
      <c r="C33" s="78"/>
      <c r="D33" s="87" t="s">
        <v>84</v>
      </c>
      <c r="E33" s="88"/>
      <c r="F33" s="87"/>
      <c r="G33" s="63" t="s">
        <v>60</v>
      </c>
      <c r="H33" s="89" t="s">
        <v>83</v>
      </c>
      <c r="I33" s="89" t="s">
        <v>82</v>
      </c>
      <c r="J33" s="69" t="s">
        <v>26</v>
      </c>
      <c r="P33" s="57"/>
      <c r="Q33" s="54"/>
      <c r="R33" s="54"/>
      <c r="S33" s="54"/>
      <c r="T33" s="54"/>
      <c r="U33" s="54"/>
      <c r="V33" s="54"/>
    </row>
    <row r="34" spans="3:10" ht="15">
      <c r="C34" s="77">
        <v>1</v>
      </c>
      <c r="D34" s="78" t="s">
        <v>63</v>
      </c>
      <c r="E34" s="78"/>
      <c r="F34" s="78"/>
      <c r="G34" s="2" t="s">
        <v>75</v>
      </c>
      <c r="H34" s="85">
        <v>14000</v>
      </c>
      <c r="I34" s="85">
        <v>9E-05</v>
      </c>
      <c r="J34" s="6">
        <v>1000</v>
      </c>
    </row>
    <row r="35" spans="3:10" ht="15">
      <c r="C35" s="77">
        <v>2</v>
      </c>
      <c r="D35" s="78" t="s">
        <v>117</v>
      </c>
      <c r="E35" s="78"/>
      <c r="F35" s="78"/>
      <c r="G35" s="2" t="s">
        <v>116</v>
      </c>
      <c r="H35" s="85">
        <v>1000000</v>
      </c>
      <c r="I35" s="85">
        <v>0.012</v>
      </c>
      <c r="J35" s="6">
        <v>10</v>
      </c>
    </row>
    <row r="36" spans="3:10" ht="15">
      <c r="C36" s="77">
        <v>3</v>
      </c>
      <c r="D36" s="78" t="s">
        <v>118</v>
      </c>
      <c r="E36" s="78"/>
      <c r="F36" s="78"/>
      <c r="G36" s="2" t="s">
        <v>76</v>
      </c>
      <c r="H36" s="85">
        <v>400000</v>
      </c>
      <c r="I36" s="77">
        <v>0.026</v>
      </c>
      <c r="J36" s="6">
        <v>10</v>
      </c>
    </row>
    <row r="37" spans="3:11" ht="15">
      <c r="C37" s="77">
        <v>4</v>
      </c>
      <c r="D37" s="78" t="s">
        <v>64</v>
      </c>
      <c r="E37" s="78"/>
      <c r="F37" s="78"/>
      <c r="G37" s="2" t="s">
        <v>77</v>
      </c>
      <c r="H37" s="85">
        <v>40000000</v>
      </c>
      <c r="I37" s="77">
        <v>1.1</v>
      </c>
      <c r="J37" s="6">
        <v>0.5</v>
      </c>
      <c r="K37" s="78"/>
    </row>
    <row r="38" spans="3:11" ht="15">
      <c r="C38" s="77">
        <v>5</v>
      </c>
      <c r="D38" s="78" t="s">
        <v>65</v>
      </c>
      <c r="E38" s="78"/>
      <c r="F38" s="78"/>
      <c r="G38" s="2" t="s">
        <v>78</v>
      </c>
      <c r="H38" s="85">
        <v>800</v>
      </c>
      <c r="I38" s="85">
        <v>5E-06</v>
      </c>
      <c r="J38" s="6">
        <v>50000</v>
      </c>
      <c r="K38" s="78"/>
    </row>
    <row r="39" spans="3:10" ht="15">
      <c r="C39" s="77">
        <v>6</v>
      </c>
      <c r="D39" s="78" t="s">
        <v>66</v>
      </c>
      <c r="E39" s="78"/>
      <c r="F39" s="78"/>
      <c r="G39" s="2" t="s">
        <v>79</v>
      </c>
      <c r="H39" s="85">
        <v>900</v>
      </c>
      <c r="I39" s="85">
        <v>2.5E-05</v>
      </c>
      <c r="J39" s="6">
        <v>50000</v>
      </c>
    </row>
    <row r="40" spans="3:10" ht="15">
      <c r="C40" s="77">
        <v>7</v>
      </c>
      <c r="D40" s="78" t="s">
        <v>67</v>
      </c>
      <c r="E40" s="78"/>
      <c r="F40" s="78"/>
      <c r="G40" s="2" t="s">
        <v>68</v>
      </c>
      <c r="H40" s="85">
        <v>4300</v>
      </c>
      <c r="I40" s="85">
        <v>0.00047</v>
      </c>
      <c r="J40" s="6">
        <v>1000</v>
      </c>
    </row>
    <row r="41" spans="3:10" ht="15">
      <c r="C41" s="6">
        <v>8</v>
      </c>
      <c r="D41" s="1" t="s">
        <v>69</v>
      </c>
      <c r="G41" s="2" t="s">
        <v>80</v>
      </c>
      <c r="H41" s="143">
        <v>2000</v>
      </c>
      <c r="I41" s="143">
        <v>2E-05</v>
      </c>
      <c r="J41" s="6">
        <v>10000</v>
      </c>
    </row>
    <row r="42" ht="15">
      <c r="K42" s="147" t="s">
        <v>89</v>
      </c>
    </row>
    <row r="44" ht="15">
      <c r="I44" s="1" t="s">
        <v>41</v>
      </c>
    </row>
  </sheetData>
  <sheetProtection/>
  <hyperlinks>
    <hyperlink ref="J27" r:id="rId1" display="Sinex 2007"/>
    <hyperlink ref="K42" r:id="rId2" display="click here"/>
  </hyperlinks>
  <printOptions/>
  <pageMargins left="0.75" right="0.75" top="1" bottom="1" header="0.5" footer="0.5"/>
  <pageSetup horizontalDpi="600" verticalDpi="600" orientation="landscape" r:id="rId6"/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348"/>
  <sheetViews>
    <sheetView showGridLines="0" zoomScalePageLayoutView="0" workbookViewId="0" topLeftCell="A1">
      <selection activeCell="L27" sqref="L27"/>
    </sheetView>
  </sheetViews>
  <sheetFormatPr defaultColWidth="10.28125" defaultRowHeight="12.75"/>
  <cols>
    <col min="1" max="5" width="10.28125" style="104" customWidth="1"/>
    <col min="6" max="7" width="10.28125" style="105" customWidth="1"/>
    <col min="8" max="8" width="10.28125" style="104" customWidth="1"/>
    <col min="9" max="10" width="10.28125" style="105" customWidth="1"/>
    <col min="11" max="11" width="14.140625" style="105" customWidth="1"/>
    <col min="12" max="16384" width="10.28125" style="105" customWidth="1"/>
  </cols>
  <sheetData>
    <row r="1" ht="18">
      <c r="A1" s="103" t="s">
        <v>120</v>
      </c>
    </row>
    <row r="2" ht="15">
      <c r="A2" s="106"/>
    </row>
    <row r="3" spans="2:9" ht="15">
      <c r="B3" s="159"/>
      <c r="D3" s="108" t="s">
        <v>32</v>
      </c>
      <c r="E3" s="109">
        <v>1</v>
      </c>
      <c r="G3" s="110" t="s">
        <v>33</v>
      </c>
      <c r="H3" s="109">
        <v>0.2</v>
      </c>
      <c r="I3" s="105" t="b">
        <v>1</v>
      </c>
    </row>
    <row r="4" spans="1:8" ht="15">
      <c r="A4" s="107"/>
      <c r="B4" s="111"/>
      <c r="C4" s="111"/>
      <c r="D4" s="112"/>
      <c r="E4" s="111"/>
      <c r="F4" s="113"/>
      <c r="G4" s="112"/>
      <c r="H4" s="111"/>
    </row>
    <row r="5" spans="1:8" ht="15">
      <c r="A5" s="107"/>
      <c r="B5" s="111"/>
      <c r="C5" s="111"/>
      <c r="D5" s="112"/>
      <c r="E5" s="111"/>
      <c r="F5" s="113"/>
      <c r="G5" s="112"/>
      <c r="H5" s="111"/>
    </row>
    <row r="6" spans="1:11" ht="15">
      <c r="A6" s="107"/>
      <c r="B6" s="111"/>
      <c r="C6" s="111"/>
      <c r="D6" s="112"/>
      <c r="E6" s="111"/>
      <c r="F6" s="113"/>
      <c r="G6" s="112">
        <v>0</v>
      </c>
      <c r="H6" s="111">
        <f aca="true" t="shared" si="0" ref="H6:H12">IF($I$3=TRUE,$H$3,-2)</f>
        <v>0.2</v>
      </c>
      <c r="K6" s="114" t="s">
        <v>88</v>
      </c>
    </row>
    <row r="7" spans="1:12" ht="15">
      <c r="A7" s="107"/>
      <c r="B7" s="111"/>
      <c r="C7" s="111"/>
      <c r="D7" s="112"/>
      <c r="E7" s="111"/>
      <c r="F7" s="113"/>
      <c r="G7" s="112">
        <v>5</v>
      </c>
      <c r="H7" s="111">
        <f t="shared" si="0"/>
        <v>0.2</v>
      </c>
      <c r="J7" s="107" t="s">
        <v>34</v>
      </c>
      <c r="K7" s="109">
        <f>L7/10</f>
        <v>1.5</v>
      </c>
      <c r="L7" s="115">
        <v>15</v>
      </c>
    </row>
    <row r="8" spans="1:12" ht="15">
      <c r="A8" s="107"/>
      <c r="B8" s="111"/>
      <c r="C8" s="111"/>
      <c r="D8" s="112"/>
      <c r="E8" s="111"/>
      <c r="F8" s="113"/>
      <c r="G8" s="112">
        <v>10</v>
      </c>
      <c r="H8" s="111">
        <f t="shared" si="0"/>
        <v>0.2</v>
      </c>
      <c r="K8" s="116"/>
      <c r="L8" s="104"/>
    </row>
    <row r="9" spans="1:12" ht="15">
      <c r="A9" s="107"/>
      <c r="B9" s="111"/>
      <c r="C9" s="111"/>
      <c r="D9" s="112"/>
      <c r="E9" s="111"/>
      <c r="F9" s="113"/>
      <c r="G9" s="112">
        <v>15</v>
      </c>
      <c r="H9" s="111">
        <f t="shared" si="0"/>
        <v>0.2</v>
      </c>
      <c r="J9" s="162" t="s">
        <v>90</v>
      </c>
      <c r="K9" s="109">
        <f>L9/10</f>
        <v>1.4</v>
      </c>
      <c r="L9" s="104">
        <v>14</v>
      </c>
    </row>
    <row r="10" spans="1:12" ht="15">
      <c r="A10" s="107"/>
      <c r="B10" s="111"/>
      <c r="C10" s="111"/>
      <c r="D10" s="112"/>
      <c r="E10" s="111"/>
      <c r="F10" s="113"/>
      <c r="G10" s="112">
        <v>20</v>
      </c>
      <c r="H10" s="111">
        <f t="shared" si="0"/>
        <v>0.2</v>
      </c>
      <c r="K10" s="116"/>
      <c r="L10" s="104"/>
    </row>
    <row r="11" spans="1:12" ht="15">
      <c r="A11" s="107"/>
      <c r="B11" s="111"/>
      <c r="C11" s="111"/>
      <c r="D11" s="112"/>
      <c r="E11" s="111"/>
      <c r="F11" s="113"/>
      <c r="G11" s="112">
        <v>25</v>
      </c>
      <c r="H11" s="111">
        <f t="shared" si="0"/>
        <v>0.2</v>
      </c>
      <c r="J11" s="159" t="s">
        <v>91</v>
      </c>
      <c r="K11" s="109">
        <f>L11/10</f>
        <v>1.7</v>
      </c>
      <c r="L11" s="104">
        <v>17</v>
      </c>
    </row>
    <row r="12" spans="1:11" ht="15">
      <c r="A12" s="107"/>
      <c r="B12" s="111"/>
      <c r="C12" s="111"/>
      <c r="D12" s="112"/>
      <c r="E12" s="111"/>
      <c r="F12" s="113"/>
      <c r="G12" s="112">
        <v>30</v>
      </c>
      <c r="H12" s="111">
        <f t="shared" si="0"/>
        <v>0.2</v>
      </c>
      <c r="K12" s="116"/>
    </row>
    <row r="13" spans="1:11" ht="15">
      <c r="A13" s="107"/>
      <c r="B13" s="111"/>
      <c r="C13" s="111"/>
      <c r="D13" s="112"/>
      <c r="E13" s="111"/>
      <c r="F13" s="113"/>
      <c r="G13" s="112"/>
      <c r="H13" s="111"/>
      <c r="J13" s="107" t="s">
        <v>36</v>
      </c>
      <c r="K13" s="117">
        <f>(K9+K11)/K7</f>
        <v>2.0666666666666664</v>
      </c>
    </row>
    <row r="14" spans="1:11" ht="15">
      <c r="A14" s="107"/>
      <c r="B14" s="111"/>
      <c r="C14" s="111"/>
      <c r="D14" s="112"/>
      <c r="E14" s="111"/>
      <c r="F14" s="113"/>
      <c r="G14" s="112"/>
      <c r="H14" s="111"/>
      <c r="K14" s="116"/>
    </row>
    <row r="15" spans="1:11" ht="15">
      <c r="A15" s="107"/>
      <c r="B15" s="111"/>
      <c r="C15" s="111"/>
      <c r="D15" s="112"/>
      <c r="E15" s="111"/>
      <c r="F15" s="113"/>
      <c r="G15" s="112"/>
      <c r="H15" s="111"/>
      <c r="J15" s="107" t="s">
        <v>37</v>
      </c>
      <c r="K15" s="117">
        <f>K11*H3</f>
        <v>0.34</v>
      </c>
    </row>
    <row r="16" spans="1:8" ht="15">
      <c r="A16" s="107"/>
      <c r="B16" s="111"/>
      <c r="C16" s="111"/>
      <c r="D16" s="112"/>
      <c r="E16" s="111"/>
      <c r="F16" s="113"/>
      <c r="G16" s="112"/>
      <c r="H16" s="111"/>
    </row>
    <row r="17" spans="1:8" ht="15">
      <c r="A17" s="107"/>
      <c r="B17" s="111"/>
      <c r="C17" s="111"/>
      <c r="D17" s="112"/>
      <c r="E17" s="111"/>
      <c r="F17" s="113"/>
      <c r="G17" s="112"/>
      <c r="H17" s="111"/>
    </row>
    <row r="18" spans="1:11" ht="15">
      <c r="A18" s="107"/>
      <c r="B18" s="111"/>
      <c r="C18" s="111"/>
      <c r="D18" s="112"/>
      <c r="E18" s="111"/>
      <c r="F18" s="113"/>
      <c r="G18" s="112"/>
      <c r="H18" s="111"/>
      <c r="K18" s="118" t="str">
        <f>IF(I3=TRUE,"Mit észlelsz","")</f>
        <v>Mit észlelsz</v>
      </c>
    </row>
    <row r="19" spans="1:11" ht="15">
      <c r="A19" s="107"/>
      <c r="B19" s="111"/>
      <c r="C19" s="111"/>
      <c r="D19" s="112"/>
      <c r="E19" s="111"/>
      <c r="F19" s="113"/>
      <c r="G19" s="112"/>
      <c r="H19" s="111"/>
      <c r="K19" s="118" t="str">
        <f>IF(I3=TRUE,"az enzim (E) koncentrációjával","")</f>
        <v>az enzim (E) koncentrációjával</v>
      </c>
    </row>
    <row r="20" spans="1:11" ht="15">
      <c r="A20" s="107"/>
      <c r="B20" s="111"/>
      <c r="C20" s="111"/>
      <c r="D20" s="112"/>
      <c r="E20" s="111"/>
      <c r="F20" s="113"/>
      <c r="G20" s="112"/>
      <c r="H20" s="111"/>
      <c r="K20" s="118" t="str">
        <f>IF(I3=TRUE,"kapcsolatban?","")</f>
        <v>kapcsolatban?</v>
      </c>
    </row>
    <row r="21" spans="1:8" ht="15">
      <c r="A21" s="107"/>
      <c r="B21" s="111"/>
      <c r="C21" s="111"/>
      <c r="D21" s="112"/>
      <c r="E21" s="111"/>
      <c r="F21" s="113"/>
      <c r="G21" s="112"/>
      <c r="H21" s="111"/>
    </row>
    <row r="22" spans="1:8" ht="15">
      <c r="A22" s="107"/>
      <c r="B22" s="111"/>
      <c r="D22" s="107"/>
      <c r="E22" s="111"/>
      <c r="G22" s="107"/>
      <c r="H22" s="111"/>
    </row>
    <row r="23" ht="15"/>
    <row r="24" ht="15"/>
    <row r="25" spans="1:8" ht="15">
      <c r="A25" s="119" t="s">
        <v>28</v>
      </c>
      <c r="B25" s="120" t="s">
        <v>0</v>
      </c>
      <c r="C25" s="121" t="s">
        <v>29</v>
      </c>
      <c r="D25" s="122" t="s">
        <v>30</v>
      </c>
      <c r="E25" s="123" t="s">
        <v>31</v>
      </c>
      <c r="G25" s="159" t="s">
        <v>121</v>
      </c>
      <c r="H25" s="124">
        <v>0.1</v>
      </c>
    </row>
    <row r="26" spans="1:5" ht="15">
      <c r="A26" s="125">
        <v>0</v>
      </c>
      <c r="B26" s="126">
        <f>$E$3</f>
        <v>1</v>
      </c>
      <c r="C26" s="127">
        <f>$H$3</f>
        <v>0.2</v>
      </c>
      <c r="D26" s="128">
        <v>0</v>
      </c>
      <c r="E26" s="129">
        <v>0</v>
      </c>
    </row>
    <row r="27" spans="1:10" ht="15">
      <c r="A27" s="125">
        <f aca="true" t="shared" si="1" ref="A27:A90">A26+$H$25</f>
        <v>0.1</v>
      </c>
      <c r="B27" s="126">
        <f aca="true" t="shared" si="2" ref="B27:B90">B26+(-$K$7*B26*C26+$K$9*D26)*$H$25</f>
        <v>0.97</v>
      </c>
      <c r="C27" s="127">
        <f aca="true" t="shared" si="3" ref="C27:C90">C26+(-$K$7*B26*C26+$K$9*D26+$K$11*D26)*$H$25</f>
        <v>0.17</v>
      </c>
      <c r="D27" s="128">
        <f aca="true" t="shared" si="4" ref="D27:D90">D26+($K$7*B26*C26-$K$9*D26-$K$11*D26)*$H$25</f>
        <v>0.030000000000000006</v>
      </c>
      <c r="E27" s="129">
        <f aca="true" t="shared" si="5" ref="E27:E90">E26+($K$11*D26)*$H$25</f>
        <v>0</v>
      </c>
      <c r="I27" s="160" t="s">
        <v>87</v>
      </c>
      <c r="J27" s="148" t="s">
        <v>43</v>
      </c>
    </row>
    <row r="28" spans="1:5" ht="15">
      <c r="A28" s="125">
        <f t="shared" si="1"/>
        <v>0.2</v>
      </c>
      <c r="B28" s="126">
        <f t="shared" si="2"/>
        <v>0.949465</v>
      </c>
      <c r="C28" s="127">
        <f t="shared" si="3"/>
        <v>0.154565</v>
      </c>
      <c r="D28" s="128">
        <f t="shared" si="4"/>
        <v>0.04543500000000001</v>
      </c>
      <c r="E28" s="129">
        <f t="shared" si="5"/>
        <v>0.005100000000000001</v>
      </c>
    </row>
    <row r="29" spans="1:5" ht="15">
      <c r="A29" s="125">
        <f t="shared" si="1"/>
        <v>0.30000000000000004</v>
      </c>
      <c r="B29" s="126">
        <f t="shared" si="2"/>
        <v>0.93381279134125</v>
      </c>
      <c r="C29" s="127">
        <f t="shared" si="3"/>
        <v>0.14663674134125002</v>
      </c>
      <c r="D29" s="128">
        <f t="shared" si="4"/>
        <v>0.05336325865875001</v>
      </c>
      <c r="E29" s="129">
        <f t="shared" si="5"/>
        <v>0.012823950000000004</v>
      </c>
    </row>
    <row r="30" spans="1:7" ht="15">
      <c r="A30" s="125">
        <f t="shared" si="1"/>
        <v>0.4</v>
      </c>
      <c r="B30" s="126">
        <f t="shared" si="2"/>
        <v>0.9207439578417164</v>
      </c>
      <c r="C30" s="127">
        <f t="shared" si="3"/>
        <v>0.14263966181370388</v>
      </c>
      <c r="D30" s="128">
        <f t="shared" si="4"/>
        <v>0.05736033818629614</v>
      </c>
      <c r="E30" s="129">
        <f t="shared" si="5"/>
        <v>0.021895703971987507</v>
      </c>
      <c r="G30" s="160" t="s">
        <v>85</v>
      </c>
    </row>
    <row r="31" spans="1:8" ht="15">
      <c r="A31" s="125">
        <f t="shared" si="1"/>
        <v>0.5</v>
      </c>
      <c r="B31" s="126">
        <f t="shared" si="2"/>
        <v>0.9090742141732647</v>
      </c>
      <c r="C31" s="127">
        <f t="shared" si="3"/>
        <v>0.14072117563692263</v>
      </c>
      <c r="D31" s="128">
        <f t="shared" si="4"/>
        <v>0.05927882436307739</v>
      </c>
      <c r="E31" s="129">
        <f t="shared" si="5"/>
        <v>0.03164696146365785</v>
      </c>
      <c r="G31" s="160" t="s">
        <v>122</v>
      </c>
      <c r="H31" s="111"/>
    </row>
    <row r="32" spans="1:5" ht="15">
      <c r="A32" s="125">
        <f t="shared" si="1"/>
        <v>0.6</v>
      </c>
      <c r="B32" s="126">
        <f t="shared" si="2"/>
        <v>0.8981843507601446</v>
      </c>
      <c r="C32" s="127">
        <f t="shared" si="3"/>
        <v>0.1399087123655256</v>
      </c>
      <c r="D32" s="128">
        <f t="shared" si="4"/>
        <v>0.06009128763447441</v>
      </c>
      <c r="E32" s="129">
        <f t="shared" si="5"/>
        <v>0.041724361605381004</v>
      </c>
    </row>
    <row r="33" spans="1:5" ht="15">
      <c r="A33" s="125">
        <f t="shared" si="1"/>
        <v>0.7</v>
      </c>
      <c r="B33" s="126">
        <f t="shared" si="2"/>
        <v>0.8877475586317134</v>
      </c>
      <c r="C33" s="127">
        <f t="shared" si="3"/>
        <v>0.13968743913495504</v>
      </c>
      <c r="D33" s="128">
        <f t="shared" si="4"/>
        <v>0.06031256086504496</v>
      </c>
      <c r="E33" s="129">
        <f t="shared" si="5"/>
        <v>0.05193988050324165</v>
      </c>
    </row>
    <row r="34" spans="1:7" ht="18">
      <c r="A34" s="125">
        <f t="shared" si="1"/>
        <v>0.7999999999999999</v>
      </c>
      <c r="B34" s="126">
        <f t="shared" si="2"/>
        <v>0.8775902396932839</v>
      </c>
      <c r="C34" s="127">
        <f t="shared" si="3"/>
        <v>0.13978325554358312</v>
      </c>
      <c r="D34" s="128">
        <f t="shared" si="4"/>
        <v>0.06021674445641688</v>
      </c>
      <c r="E34" s="129">
        <f t="shared" si="5"/>
        <v>0.062193015850299294</v>
      </c>
      <c r="G34" s="161" t="s">
        <v>123</v>
      </c>
    </row>
    <row r="35" spans="1:5" ht="15">
      <c r="A35" s="125">
        <f t="shared" si="1"/>
        <v>0.8999999999999999</v>
      </c>
      <c r="B35" s="126">
        <f t="shared" si="2"/>
        <v>0.8676197208065421</v>
      </c>
      <c r="C35" s="127">
        <f t="shared" si="3"/>
        <v>0.14004958321443225</v>
      </c>
      <c r="D35" s="128">
        <f t="shared" si="4"/>
        <v>0.05995041678556774</v>
      </c>
      <c r="E35" s="129">
        <f t="shared" si="5"/>
        <v>0.07242986240789016</v>
      </c>
    </row>
    <row r="36" spans="1:8" ht="15">
      <c r="A36" s="125">
        <f t="shared" si="1"/>
        <v>0.9999999999999999</v>
      </c>
      <c r="B36" s="126">
        <f t="shared" si="2"/>
        <v>0.8577863121133849</v>
      </c>
      <c r="C36" s="127">
        <f t="shared" si="3"/>
        <v>0.1404077453748215</v>
      </c>
      <c r="D36" s="128">
        <f t="shared" si="4"/>
        <v>0.05959225462517849</v>
      </c>
      <c r="E36" s="129">
        <f t="shared" si="5"/>
        <v>0.08262143326143669</v>
      </c>
      <c r="H36" s="111"/>
    </row>
    <row r="37" spans="1:5" ht="15">
      <c r="A37" s="125">
        <f t="shared" si="1"/>
        <v>1.0999999999999999</v>
      </c>
      <c r="B37" s="126">
        <f t="shared" si="2"/>
        <v>0.8480632514463263</v>
      </c>
      <c r="C37" s="127">
        <f t="shared" si="3"/>
        <v>0.14081536799404334</v>
      </c>
      <c r="D37" s="128">
        <f t="shared" si="4"/>
        <v>0.05918463200595665</v>
      </c>
      <c r="E37" s="129">
        <f t="shared" si="5"/>
        <v>0.09275211654771703</v>
      </c>
    </row>
    <row r="38" spans="1:5" ht="15">
      <c r="A38" s="125">
        <f t="shared" si="1"/>
        <v>1.2</v>
      </c>
      <c r="B38" s="126">
        <f t="shared" si="2"/>
        <v>0.8384360491019643</v>
      </c>
      <c r="C38" s="127">
        <f t="shared" si="3"/>
        <v>0.141249553090694</v>
      </c>
      <c r="D38" s="128">
        <f t="shared" si="4"/>
        <v>0.058750446909305996</v>
      </c>
      <c r="E38" s="129">
        <f t="shared" si="5"/>
        <v>0.10281350398872967</v>
      </c>
    </row>
    <row r="39" spans="1:5" ht="15">
      <c r="A39" s="125">
        <f t="shared" si="1"/>
        <v>1.3</v>
      </c>
      <c r="B39" s="126">
        <f t="shared" si="2"/>
        <v>0.8288968040846503</v>
      </c>
      <c r="C39" s="127">
        <f t="shared" si="3"/>
        <v>0.1416978840479619</v>
      </c>
      <c r="D39" s="128">
        <f t="shared" si="4"/>
        <v>0.05830211595203808</v>
      </c>
      <c r="E39" s="129">
        <f t="shared" si="5"/>
        <v>0.11280107996331169</v>
      </c>
    </row>
    <row r="40" spans="1:5" ht="15">
      <c r="A40" s="125">
        <f t="shared" si="1"/>
        <v>1.4000000000000001</v>
      </c>
      <c r="B40" s="126">
        <f t="shared" si="2"/>
        <v>0.8194411618329986</v>
      </c>
      <c r="C40" s="127">
        <f t="shared" si="3"/>
        <v>0.14215360150815676</v>
      </c>
      <c r="D40" s="128">
        <f t="shared" si="4"/>
        <v>0.057846398491843226</v>
      </c>
      <c r="E40" s="129">
        <f t="shared" si="5"/>
        <v>0.12271243967515817</v>
      </c>
    </row>
    <row r="41" spans="1:5" ht="15">
      <c r="A41" s="125">
        <f t="shared" si="1"/>
        <v>1.5000000000000002</v>
      </c>
      <c r="B41" s="126">
        <f t="shared" si="2"/>
        <v>0.8100666807650684</v>
      </c>
      <c r="C41" s="127">
        <f t="shared" si="3"/>
        <v>0.1426130081838398</v>
      </c>
      <c r="D41" s="128">
        <f t="shared" si="4"/>
        <v>0.057386991816160186</v>
      </c>
      <c r="E41" s="129">
        <f t="shared" si="5"/>
        <v>0.1325463274187715</v>
      </c>
    </row>
    <row r="42" spans="1:5" ht="15">
      <c r="A42" s="125">
        <f t="shared" si="1"/>
        <v>1.6000000000000003</v>
      </c>
      <c r="B42" s="126">
        <f t="shared" si="2"/>
        <v>0.8007719526933201</v>
      </c>
      <c r="C42" s="127">
        <f t="shared" si="3"/>
        <v>0.14307406872083875</v>
      </c>
      <c r="D42" s="128">
        <f t="shared" si="4"/>
        <v>0.05692593127916122</v>
      </c>
      <c r="E42" s="129">
        <f t="shared" si="5"/>
        <v>0.14230211602751874</v>
      </c>
    </row>
    <row r="43" spans="1:5" ht="15">
      <c r="A43" s="125">
        <f t="shared" si="1"/>
        <v>1.7000000000000004</v>
      </c>
      <c r="B43" s="126">
        <f t="shared" si="2"/>
        <v>0.7915561278639981</v>
      </c>
      <c r="C43" s="127">
        <f t="shared" si="3"/>
        <v>0.14353565220897407</v>
      </c>
      <c r="D43" s="128">
        <f t="shared" si="4"/>
        <v>0.05646434779102589</v>
      </c>
      <c r="E43" s="129">
        <f t="shared" si="5"/>
        <v>0.15197952434497616</v>
      </c>
    </row>
    <row r="44" spans="1:5" ht="15">
      <c r="A44" s="125">
        <f t="shared" si="1"/>
        <v>1.8000000000000005</v>
      </c>
      <c r="B44" s="126">
        <f t="shared" si="2"/>
        <v>0.7824186577937964</v>
      </c>
      <c r="C44" s="127">
        <f t="shared" si="3"/>
        <v>0.14399712126324674</v>
      </c>
      <c r="D44" s="128">
        <f t="shared" si="4"/>
        <v>0.05600287873675322</v>
      </c>
      <c r="E44" s="129">
        <f t="shared" si="5"/>
        <v>0.16157846346945057</v>
      </c>
    </row>
    <row r="45" spans="1:5" ht="15">
      <c r="A45" s="125">
        <f t="shared" si="1"/>
        <v>1.9000000000000006</v>
      </c>
      <c r="B45" s="126">
        <f t="shared" si="2"/>
        <v>0.7733591556651979</v>
      </c>
      <c r="C45" s="127">
        <f t="shared" si="3"/>
        <v>0.14445810851989624</v>
      </c>
      <c r="D45" s="128">
        <f t="shared" si="4"/>
        <v>0.05554189148010373</v>
      </c>
      <c r="E45" s="129">
        <f t="shared" si="5"/>
        <v>0.17109895285469862</v>
      </c>
    </row>
    <row r="46" spans="1:5" ht="15">
      <c r="A46" s="125">
        <f t="shared" si="1"/>
        <v>2.0000000000000004</v>
      </c>
      <c r="B46" s="126">
        <f t="shared" si="2"/>
        <v>0.7643773203473216</v>
      </c>
      <c r="C46" s="127">
        <f t="shared" si="3"/>
        <v>0.14491839475363763</v>
      </c>
      <c r="D46" s="128">
        <f t="shared" si="4"/>
        <v>0.055081605246362346</v>
      </c>
      <c r="E46" s="129">
        <f t="shared" si="5"/>
        <v>0.18054107440631625</v>
      </c>
    </row>
    <row r="47" spans="1:5" ht="15">
      <c r="A47" s="125">
        <f t="shared" si="1"/>
        <v>2.1000000000000005</v>
      </c>
      <c r="B47" s="126">
        <f t="shared" si="2"/>
        <v>0.7554728949441892</v>
      </c>
      <c r="C47" s="127">
        <f t="shared" si="3"/>
        <v>0.1453778422423868</v>
      </c>
      <c r="D47" s="128">
        <f t="shared" si="4"/>
        <v>0.05462215775761315</v>
      </c>
      <c r="E47" s="129">
        <f t="shared" si="5"/>
        <v>0.18990494729819785</v>
      </c>
    </row>
    <row r="48" spans="1:5" ht="15">
      <c r="A48" s="125">
        <f t="shared" si="1"/>
        <v>2.2000000000000006</v>
      </c>
      <c r="B48" s="126">
        <f t="shared" si="2"/>
        <v>0.7466456441293158</v>
      </c>
      <c r="C48" s="127">
        <f t="shared" si="3"/>
        <v>0.14583635824630756</v>
      </c>
      <c r="D48" s="128">
        <f t="shared" si="4"/>
        <v>0.05416364175369242</v>
      </c>
      <c r="E48" s="129">
        <f t="shared" si="5"/>
        <v>0.19919071411699207</v>
      </c>
    </row>
    <row r="49" spans="1:5" ht="15">
      <c r="A49" s="125">
        <f t="shared" si="1"/>
        <v>2.3000000000000007</v>
      </c>
      <c r="B49" s="126">
        <f t="shared" si="2"/>
        <v>0.7378953417287896</v>
      </c>
      <c r="C49" s="127">
        <f t="shared" si="3"/>
        <v>0.14629387494390902</v>
      </c>
      <c r="D49" s="128">
        <f t="shared" si="4"/>
        <v>0.053706125056090966</v>
      </c>
      <c r="E49" s="129">
        <f t="shared" si="5"/>
        <v>0.20839853321511978</v>
      </c>
    </row>
    <row r="50" spans="1:5" ht="15">
      <c r="A50" s="125">
        <f t="shared" si="1"/>
        <v>2.400000000000001</v>
      </c>
      <c r="B50" s="126">
        <f t="shared" si="2"/>
        <v>0.7292217639099576</v>
      </c>
      <c r="C50" s="127">
        <f t="shared" si="3"/>
        <v>0.14675033838461254</v>
      </c>
      <c r="D50" s="128">
        <f t="shared" si="4"/>
        <v>0.053249661615387446</v>
      </c>
      <c r="E50" s="129">
        <f t="shared" si="5"/>
        <v>0.21752857447465523</v>
      </c>
    </row>
    <row r="51" spans="1:5" ht="15">
      <c r="A51" s="125">
        <f t="shared" si="1"/>
        <v>2.500000000000001</v>
      </c>
      <c r="B51" s="126">
        <f t="shared" si="2"/>
        <v>0.7206246854444304</v>
      </c>
      <c r="C51" s="127">
        <f t="shared" si="3"/>
        <v>0.1472057023937011</v>
      </c>
      <c r="D51" s="128">
        <f t="shared" si="4"/>
        <v>0.05279429760629889</v>
      </c>
      <c r="E51" s="129">
        <f t="shared" si="5"/>
        <v>0.2265810169492711</v>
      </c>
    </row>
    <row r="52" spans="1:5" ht="15">
      <c r="A52" s="125">
        <f t="shared" si="1"/>
        <v>2.600000000000001</v>
      </c>
      <c r="B52" s="126">
        <f t="shared" si="2"/>
        <v>0.7121038776618491</v>
      </c>
      <c r="C52" s="127">
        <f t="shared" si="3"/>
        <v>0.14765992520419066</v>
      </c>
      <c r="D52" s="128">
        <f t="shared" si="4"/>
        <v>0.05234007479580933</v>
      </c>
      <c r="E52" s="129">
        <f t="shared" si="5"/>
        <v>0.2355560475423419</v>
      </c>
    </row>
    <row r="53" spans="1:5" ht="15">
      <c r="A53" s="125">
        <f t="shared" si="1"/>
        <v>2.700000000000001</v>
      </c>
      <c r="B53" s="126">
        <f t="shared" si="2"/>
        <v>0.703659107336288</v>
      </c>
      <c r="C53" s="127">
        <f t="shared" si="3"/>
        <v>0.14811296759391712</v>
      </c>
      <c r="D53" s="128">
        <f t="shared" si="4"/>
        <v>0.051887032406082854</v>
      </c>
      <c r="E53" s="129">
        <f t="shared" si="5"/>
        <v>0.2444538602576295</v>
      </c>
    </row>
    <row r="54" spans="1:5" ht="15">
      <c r="A54" s="125">
        <f t="shared" si="1"/>
        <v>2.800000000000001</v>
      </c>
      <c r="B54" s="126">
        <f t="shared" si="2"/>
        <v>0.69529013608883</v>
      </c>
      <c r="C54" s="127">
        <f t="shared" si="3"/>
        <v>0.14856479185549318</v>
      </c>
      <c r="D54" s="128">
        <f t="shared" si="4"/>
        <v>0.05143520814450681</v>
      </c>
      <c r="E54" s="129">
        <f t="shared" si="5"/>
        <v>0.2532746557666636</v>
      </c>
    </row>
    <row r="55" spans="1:5" ht="15">
      <c r="A55" s="125">
        <f t="shared" si="1"/>
        <v>2.9000000000000012</v>
      </c>
      <c r="B55" s="126">
        <f t="shared" si="2"/>
        <v>0.6869967200769788</v>
      </c>
      <c r="C55" s="127">
        <f t="shared" si="3"/>
        <v>0.1490153612282081</v>
      </c>
      <c r="D55" s="128">
        <f t="shared" si="4"/>
        <v>0.05098463877179188</v>
      </c>
      <c r="E55" s="129">
        <f t="shared" si="5"/>
        <v>0.26201864115122975</v>
      </c>
    </row>
    <row r="56" spans="1:5" ht="15">
      <c r="A56" s="125">
        <f t="shared" si="1"/>
        <v>3.0000000000000013</v>
      </c>
      <c r="B56" s="126">
        <f t="shared" si="2"/>
        <v>0.6787786098442998</v>
      </c>
      <c r="C56" s="127">
        <f t="shared" si="3"/>
        <v>0.1494646395867338</v>
      </c>
      <c r="D56" s="128">
        <f t="shared" si="4"/>
        <v>0.05053536041326617</v>
      </c>
      <c r="E56" s="129">
        <f t="shared" si="5"/>
        <v>0.2706860297424344</v>
      </c>
    </row>
    <row r="57" spans="1:5" ht="15">
      <c r="A57" s="125">
        <f t="shared" si="1"/>
        <v>3.1000000000000014</v>
      </c>
      <c r="B57" s="126">
        <f t="shared" si="2"/>
        <v>0.6706355502602227</v>
      </c>
      <c r="C57" s="127">
        <f t="shared" si="3"/>
        <v>0.14991259127291195</v>
      </c>
      <c r="D57" s="128">
        <f t="shared" si="4"/>
        <v>0.05008740872708803</v>
      </c>
      <c r="E57" s="129">
        <f t="shared" si="5"/>
        <v>0.27927704101268963</v>
      </c>
    </row>
    <row r="58" spans="1:5" ht="15">
      <c r="A58" s="125">
        <f t="shared" si="1"/>
        <v>3.2000000000000015</v>
      </c>
      <c r="B58" s="126">
        <f t="shared" si="2"/>
        <v>0.6625672805111282</v>
      </c>
      <c r="C58" s="127">
        <f t="shared" si="3"/>
        <v>0.15035918100742246</v>
      </c>
      <c r="D58" s="128">
        <f t="shared" si="4"/>
        <v>0.049640818992577516</v>
      </c>
      <c r="E58" s="129">
        <f t="shared" si="5"/>
        <v>0.2877919004962946</v>
      </c>
    </row>
    <row r="59" spans="1:5" ht="15">
      <c r="A59" s="125">
        <f t="shared" si="1"/>
        <v>3.3000000000000016</v>
      </c>
      <c r="B59" s="126">
        <f t="shared" si="2"/>
        <v>0.6545735341210939</v>
      </c>
      <c r="C59" s="127">
        <f t="shared" si="3"/>
        <v>0.15080437384612624</v>
      </c>
      <c r="D59" s="128">
        <f t="shared" si="4"/>
        <v>0.049195626153873746</v>
      </c>
      <c r="E59" s="129">
        <f t="shared" si="5"/>
        <v>0.2962308397250328</v>
      </c>
    </row>
    <row r="60" spans="1:5" ht="15">
      <c r="A60" s="125">
        <f t="shared" si="1"/>
        <v>3.4000000000000017</v>
      </c>
      <c r="B60" s="126">
        <f t="shared" si="2"/>
        <v>0.6466540389902296</v>
      </c>
      <c r="C60" s="127">
        <f t="shared" si="3"/>
        <v>0.15124813516142047</v>
      </c>
      <c r="D60" s="128">
        <f t="shared" si="4"/>
        <v>0.04875186483857952</v>
      </c>
      <c r="E60" s="129">
        <f t="shared" si="5"/>
        <v>0.3045940961711913</v>
      </c>
    </row>
    <row r="61" spans="1:5" ht="15">
      <c r="A61" s="125">
        <f t="shared" si="1"/>
        <v>3.5000000000000018</v>
      </c>
      <c r="B61" s="126">
        <f t="shared" si="2"/>
        <v>0.6388085174438498</v>
      </c>
      <c r="C61" s="127">
        <f t="shared" si="3"/>
        <v>0.1516904306375992</v>
      </c>
      <c r="D61" s="128">
        <f t="shared" si="4"/>
        <v>0.04830956936240077</v>
      </c>
      <c r="E61" s="129">
        <f t="shared" si="5"/>
        <v>0.31288191319374986</v>
      </c>
    </row>
    <row r="62" spans="1:5" ht="15">
      <c r="A62" s="125">
        <f t="shared" si="1"/>
        <v>3.600000000000002</v>
      </c>
      <c r="B62" s="126">
        <f t="shared" si="2"/>
        <v>0.6310366862886824</v>
      </c>
      <c r="C62" s="127">
        <f t="shared" si="3"/>
        <v>0.15213122627403985</v>
      </c>
      <c r="D62" s="128">
        <f t="shared" si="4"/>
        <v>0.047868773725960115</v>
      </c>
      <c r="E62" s="129">
        <f t="shared" si="5"/>
        <v>0.321094539985358</v>
      </c>
    </row>
    <row r="63" spans="1:5" ht="15">
      <c r="A63" s="125">
        <f t="shared" si="1"/>
        <v>3.700000000000002</v>
      </c>
      <c r="B63" s="126">
        <f t="shared" si="2"/>
        <v>0.6233382568739662</v>
      </c>
      <c r="C63" s="127">
        <f t="shared" si="3"/>
        <v>0.1525704883927369</v>
      </c>
      <c r="D63" s="128">
        <f t="shared" si="4"/>
        <v>0.04742951160726306</v>
      </c>
      <c r="E63" s="129">
        <f t="shared" si="5"/>
        <v>0.3292322315187712</v>
      </c>
    </row>
    <row r="64" spans="1:5" ht="15">
      <c r="A64" s="125">
        <f t="shared" si="1"/>
        <v>3.800000000000002</v>
      </c>
      <c r="B64" s="126">
        <f t="shared" si="2"/>
        <v>0.6157129351562123</v>
      </c>
      <c r="C64" s="127">
        <f t="shared" si="3"/>
        <v>0.1530081836482177</v>
      </c>
      <c r="D64" s="128">
        <f t="shared" si="4"/>
        <v>0.04699181635178226</v>
      </c>
      <c r="E64" s="129">
        <f t="shared" si="5"/>
        <v>0.3372952484920059</v>
      </c>
    </row>
    <row r="65" spans="1:5" ht="15">
      <c r="A65" s="125">
        <f t="shared" si="1"/>
        <v>3.900000000000002</v>
      </c>
      <c r="B65" s="126">
        <f t="shared" si="2"/>
        <v>0.6081604217669171</v>
      </c>
      <c r="C65" s="127">
        <f t="shared" si="3"/>
        <v>0.15344427903872546</v>
      </c>
      <c r="D65" s="128">
        <f t="shared" si="4"/>
        <v>0.04655572096127449</v>
      </c>
      <c r="E65" s="129">
        <f t="shared" si="5"/>
        <v>0.3452838572718089</v>
      </c>
    </row>
    <row r="66" spans="1:5" ht="15">
      <c r="A66" s="125">
        <f t="shared" si="1"/>
        <v>4.000000000000002</v>
      </c>
      <c r="B66" s="126">
        <f t="shared" si="2"/>
        <v>0.6006804120828088</v>
      </c>
      <c r="C66" s="127">
        <f t="shared" si="3"/>
        <v>0.15387874191803377</v>
      </c>
      <c r="D66" s="128">
        <f t="shared" si="4"/>
        <v>0.04612125808196617</v>
      </c>
      <c r="E66" s="129">
        <f t="shared" si="5"/>
        <v>0.35319832983522553</v>
      </c>
    </row>
    <row r="67" spans="1:5" ht="15">
      <c r="A67" s="125">
        <f t="shared" si="1"/>
        <v>4.100000000000001</v>
      </c>
      <c r="B67" s="126">
        <f t="shared" si="2"/>
        <v>0.5932725962983677</v>
      </c>
      <c r="C67" s="127">
        <f t="shared" si="3"/>
        <v>0.15431154000752698</v>
      </c>
      <c r="D67" s="128">
        <f t="shared" si="4"/>
        <v>0.04568845999247296</v>
      </c>
      <c r="E67" s="129">
        <f t="shared" si="5"/>
        <v>0.3610389437091598</v>
      </c>
    </row>
    <row r="68" spans="1:5" ht="15">
      <c r="A68" s="125">
        <f t="shared" si="1"/>
        <v>4.200000000000001</v>
      </c>
      <c r="B68" s="126">
        <f t="shared" si="2"/>
        <v>0.5859366595004541</v>
      </c>
      <c r="C68" s="127">
        <f t="shared" si="3"/>
        <v>0.15474264140833385</v>
      </c>
      <c r="D68" s="128">
        <f t="shared" si="4"/>
        <v>0.04525735859166609</v>
      </c>
      <c r="E68" s="129">
        <f t="shared" si="5"/>
        <v>0.36880598190788016</v>
      </c>
    </row>
    <row r="69" spans="1:5" ht="15">
      <c r="A69" s="125">
        <f t="shared" si="1"/>
        <v>4.300000000000001</v>
      </c>
      <c r="B69" s="126">
        <f t="shared" si="2"/>
        <v>0.578672281744926</v>
      </c>
      <c r="C69" s="127">
        <f t="shared" si="3"/>
        <v>0.15517201461338898</v>
      </c>
      <c r="D69" s="128">
        <f t="shared" si="4"/>
        <v>0.04482798538661097</v>
      </c>
      <c r="E69" s="129">
        <f t="shared" si="5"/>
        <v>0.3764997328684634</v>
      </c>
    </row>
    <row r="70" spans="1:5" ht="15">
      <c r="A70" s="125">
        <f t="shared" si="1"/>
        <v>4.4</v>
      </c>
      <c r="B70" s="126">
        <f t="shared" si="2"/>
        <v>0.5714791381351585</v>
      </c>
      <c r="C70" s="127">
        <f t="shared" si="3"/>
        <v>0.15559962851934536</v>
      </c>
      <c r="D70" s="128">
        <f t="shared" si="4"/>
        <v>0.044400371480654593</v>
      </c>
      <c r="E70" s="129">
        <f t="shared" si="5"/>
        <v>0.3841204903841873</v>
      </c>
    </row>
    <row r="71" spans="1:5" ht="15">
      <c r="A71" s="125">
        <f t="shared" si="1"/>
        <v>4.5</v>
      </c>
      <c r="B71" s="126">
        <f t="shared" si="2"/>
        <v>0.5643568989023922</v>
      </c>
      <c r="C71" s="127">
        <f t="shared" si="3"/>
        <v>0.15602545243829033</v>
      </c>
      <c r="D71" s="128">
        <f t="shared" si="4"/>
        <v>0.04397454756170962</v>
      </c>
      <c r="E71" s="129">
        <f t="shared" si="5"/>
        <v>0.3916685535358986</v>
      </c>
    </row>
    <row r="72" spans="1:5" ht="15">
      <c r="A72" s="125">
        <f t="shared" si="1"/>
        <v>4.6</v>
      </c>
      <c r="B72" s="126">
        <f t="shared" si="2"/>
        <v>0.5573052294878441</v>
      </c>
      <c r="C72" s="127">
        <f t="shared" si="3"/>
        <v>0.1564494561092329</v>
      </c>
      <c r="D72" s="128">
        <f t="shared" si="4"/>
        <v>0.04355054389076707</v>
      </c>
      <c r="E72" s="129">
        <f t="shared" si="5"/>
        <v>0.3991442266213892</v>
      </c>
    </row>
    <row r="73" spans="1:5" ht="15">
      <c r="A73" s="125">
        <f t="shared" si="1"/>
        <v>4.699999999999999</v>
      </c>
      <c r="B73" s="126">
        <f t="shared" si="2"/>
        <v>0.5503237906265208</v>
      </c>
      <c r="C73" s="127">
        <f t="shared" si="3"/>
        <v>0.15687160970934003</v>
      </c>
      <c r="D73" s="128">
        <f t="shared" si="4"/>
        <v>0.04312839029065994</v>
      </c>
      <c r="E73" s="129">
        <f t="shared" si="5"/>
        <v>0.4065478190828196</v>
      </c>
    </row>
    <row r="74" spans="1:5" ht="15">
      <c r="A74" s="125">
        <f t="shared" si="1"/>
        <v>4.799999999999999</v>
      </c>
      <c r="B74" s="126">
        <f t="shared" si="2"/>
        <v>0.5434122384326739</v>
      </c>
      <c r="C74" s="127">
        <f t="shared" si="3"/>
        <v>0.1572918838649054</v>
      </c>
      <c r="D74" s="128">
        <f t="shared" si="4"/>
        <v>0.04270811613509458</v>
      </c>
      <c r="E74" s="129">
        <f t="shared" si="5"/>
        <v>0.4138796454322318</v>
      </c>
    </row>
    <row r="75" spans="1:5" ht="15">
      <c r="A75" s="125">
        <f t="shared" si="1"/>
        <v>4.899999999999999</v>
      </c>
      <c r="B75" s="126">
        <f t="shared" si="2"/>
        <v>0.5365702244868391</v>
      </c>
      <c r="C75" s="127">
        <f t="shared" si="3"/>
        <v>0.15771024966203664</v>
      </c>
      <c r="D75" s="128">
        <f t="shared" si="4"/>
        <v>0.042289750337963325</v>
      </c>
      <c r="E75" s="129">
        <f t="shared" si="5"/>
        <v>0.4211400251751979</v>
      </c>
    </row>
    <row r="76" spans="1:5" ht="15">
      <c r="A76" s="125">
        <f t="shared" si="1"/>
        <v>4.999999999999998</v>
      </c>
      <c r="B76" s="126">
        <f t="shared" si="2"/>
        <v>0.5297973959243988</v>
      </c>
      <c r="C76" s="127">
        <f t="shared" si="3"/>
        <v>0.1581266786570501</v>
      </c>
      <c r="D76" s="128">
        <f t="shared" si="4"/>
        <v>0.04187332134294986</v>
      </c>
      <c r="E76" s="129">
        <f t="shared" si="5"/>
        <v>0.42832928273265164</v>
      </c>
    </row>
    <row r="77" spans="1:5" ht="15">
      <c r="A77" s="125">
        <f t="shared" si="1"/>
        <v>5.099999999999998</v>
      </c>
      <c r="B77" s="126">
        <f t="shared" si="2"/>
        <v>0.5230933955256098</v>
      </c>
      <c r="C77" s="127">
        <f t="shared" si="3"/>
        <v>0.15854114288656265</v>
      </c>
      <c r="D77" s="128">
        <f t="shared" si="4"/>
        <v>0.04145885711343731</v>
      </c>
      <c r="E77" s="129">
        <f t="shared" si="5"/>
        <v>0.4354477473609531</v>
      </c>
    </row>
    <row r="78" spans="1:5" ht="15">
      <c r="A78" s="125">
        <f t="shared" si="1"/>
        <v>5.1999999999999975</v>
      </c>
      <c r="B78" s="126">
        <f t="shared" si="2"/>
        <v>0.5164578618070347</v>
      </c>
      <c r="C78" s="127">
        <f t="shared" si="3"/>
        <v>0.15895361487727178</v>
      </c>
      <c r="D78" s="128">
        <f t="shared" si="4"/>
        <v>0.041046385122728186</v>
      </c>
      <c r="E78" s="129">
        <f t="shared" si="5"/>
        <v>0.4424957530702374</v>
      </c>
    </row>
    <row r="79" spans="1:5" ht="15">
      <c r="A79" s="125">
        <f t="shared" si="1"/>
        <v>5.299999999999997</v>
      </c>
      <c r="B79" s="126">
        <f t="shared" si="2"/>
        <v>0.5098904291143145</v>
      </c>
      <c r="C79" s="127">
        <f t="shared" si="3"/>
        <v>0.1593640676554153</v>
      </c>
      <c r="D79" s="128">
        <f t="shared" si="4"/>
        <v>0.040635932344584645</v>
      </c>
      <c r="E79" s="129">
        <f t="shared" si="5"/>
        <v>0.44947363854110123</v>
      </c>
    </row>
    <row r="80" spans="1:5" ht="15">
      <c r="A80" s="125">
        <f t="shared" si="1"/>
        <v>5.399999999999997</v>
      </c>
      <c r="B80" s="126">
        <f t="shared" si="2"/>
        <v>0.503390727716223</v>
      </c>
      <c r="C80" s="127">
        <f t="shared" si="3"/>
        <v>0.1597724747559032</v>
      </c>
      <c r="D80" s="128">
        <f t="shared" si="4"/>
        <v>0.04022752524409676</v>
      </c>
      <c r="E80" s="129">
        <f t="shared" si="5"/>
        <v>0.4563817470396806</v>
      </c>
    </row>
    <row r="81" spans="1:5" ht="15">
      <c r="A81" s="125">
        <f t="shared" si="1"/>
        <v>5.4999999999999964</v>
      </c>
      <c r="B81" s="126">
        <f t="shared" si="2"/>
        <v>0.4969583838999371</v>
      </c>
      <c r="C81" s="127">
        <f t="shared" si="3"/>
        <v>0.1601788102311138</v>
      </c>
      <c r="D81" s="128">
        <f t="shared" si="4"/>
        <v>0.03982118976888616</v>
      </c>
      <c r="E81" s="129">
        <f t="shared" si="5"/>
        <v>0.46322042633117705</v>
      </c>
    </row>
    <row r="82" spans="1:5" ht="15">
      <c r="A82" s="125">
        <f t="shared" si="1"/>
        <v>5.599999999999996</v>
      </c>
      <c r="B82" s="126">
        <f t="shared" si="2"/>
        <v>0.4905930200674608</v>
      </c>
      <c r="C82" s="127">
        <f t="shared" si="3"/>
        <v>0.16058304865934817</v>
      </c>
      <c r="D82" s="128">
        <f t="shared" si="4"/>
        <v>0.03941695134065181</v>
      </c>
      <c r="E82" s="129">
        <f t="shared" si="5"/>
        <v>0.4699900285918877</v>
      </c>
    </row>
    <row r="83" spans="1:5" ht="15">
      <c r="A83" s="125">
        <f t="shared" si="1"/>
        <v>5.699999999999996</v>
      </c>
      <c r="B83" s="126">
        <f t="shared" si="2"/>
        <v>0.4842942548331376</v>
      </c>
      <c r="C83" s="127">
        <f t="shared" si="3"/>
        <v>0.1609851651529358</v>
      </c>
      <c r="D83" s="128">
        <f t="shared" si="4"/>
        <v>0.039014834847064195</v>
      </c>
      <c r="E83" s="129">
        <f t="shared" si="5"/>
        <v>0.47669091031979854</v>
      </c>
    </row>
    <row r="84" spans="1:5" ht="15">
      <c r="A84" s="125">
        <f t="shared" si="1"/>
        <v>5.799999999999995</v>
      </c>
      <c r="B84" s="126">
        <f t="shared" si="2"/>
        <v>0.478061703122187</v>
      </c>
      <c r="C84" s="127">
        <f t="shared" si="3"/>
        <v>0.1613851353659861</v>
      </c>
      <c r="D84" s="128">
        <f t="shared" si="4"/>
        <v>0.03861486463401389</v>
      </c>
      <c r="E84" s="129">
        <f t="shared" si="5"/>
        <v>0.4833234322437995</v>
      </c>
    </row>
    <row r="85" spans="1:5" ht="15">
      <c r="A85" s="125">
        <f t="shared" si="1"/>
        <v>5.899999999999995</v>
      </c>
      <c r="B85" s="126">
        <f t="shared" si="2"/>
        <v>0.4718949762701987</v>
      </c>
      <c r="C85" s="127">
        <f t="shared" si="3"/>
        <v>0.1617829355017802</v>
      </c>
      <c r="D85" s="128">
        <f t="shared" si="4"/>
        <v>0.03821706449821978</v>
      </c>
      <c r="E85" s="129">
        <f t="shared" si="5"/>
        <v>0.48988795923158185</v>
      </c>
    </row>
    <row r="86" spans="1:5" ht="15">
      <c r="A86" s="125">
        <f t="shared" si="1"/>
        <v>5.999999999999995</v>
      </c>
      <c r="B86" s="126">
        <f t="shared" si="2"/>
        <v>0.4657936821235191</v>
      </c>
      <c r="C86" s="127">
        <f t="shared" si="3"/>
        <v>0.16217854231979797</v>
      </c>
      <c r="D86" s="128">
        <f t="shared" si="4"/>
        <v>0.037821457680201995</v>
      </c>
      <c r="E86" s="129">
        <f t="shared" si="5"/>
        <v>0.4963848601962792</v>
      </c>
    </row>
    <row r="87" spans="1:5" ht="15">
      <c r="A87" s="125">
        <f t="shared" si="1"/>
        <v>6.099999999999994</v>
      </c>
      <c r="B87" s="126">
        <f t="shared" si="2"/>
        <v>0.45975742514046286</v>
      </c>
      <c r="C87" s="127">
        <f t="shared" si="3"/>
        <v>0.16257193314237603</v>
      </c>
      <c r="D87" s="128">
        <f t="shared" si="4"/>
        <v>0.037428066857623926</v>
      </c>
      <c r="E87" s="129">
        <f t="shared" si="5"/>
        <v>0.5028145080019135</v>
      </c>
    </row>
    <row r="88" spans="1:5" ht="15">
      <c r="A88" s="125">
        <f t="shared" si="1"/>
        <v>6.199999999999994</v>
      </c>
      <c r="B88" s="126">
        <f t="shared" si="2"/>
        <v>0.45378580649328326</v>
      </c>
      <c r="C88" s="127">
        <f t="shared" si="3"/>
        <v>0.1629630858609925</v>
      </c>
      <c r="D88" s="128">
        <f t="shared" si="4"/>
        <v>0.03703691413900745</v>
      </c>
      <c r="E88" s="129">
        <f t="shared" si="5"/>
        <v>0.5091772793677096</v>
      </c>
    </row>
    <row r="89" spans="1:5" ht="15">
      <c r="A89" s="125">
        <f t="shared" si="1"/>
        <v>6.299999999999994</v>
      </c>
      <c r="B89" s="126">
        <f t="shared" si="2"/>
        <v>0.4478784241708346</v>
      </c>
      <c r="C89" s="127">
        <f t="shared" si="3"/>
        <v>0.16335197894217512</v>
      </c>
      <c r="D89" s="128">
        <f t="shared" si="4"/>
        <v>0.03664802105782484</v>
      </c>
      <c r="E89" s="129">
        <f t="shared" si="5"/>
        <v>0.5154735547713409</v>
      </c>
    </row>
    <row r="90" spans="1:5" ht="15">
      <c r="A90" s="125">
        <f t="shared" si="1"/>
        <v>6.399999999999993</v>
      </c>
      <c r="B90" s="126">
        <f t="shared" si="2"/>
        <v>0.4420348730818588</v>
      </c>
      <c r="C90" s="127">
        <f t="shared" si="3"/>
        <v>0.16373859143302952</v>
      </c>
      <c r="D90" s="128">
        <f t="shared" si="4"/>
        <v>0.03626140856697045</v>
      </c>
      <c r="E90" s="129">
        <f t="shared" si="5"/>
        <v>0.5217037183511711</v>
      </c>
    </row>
    <row r="91" spans="1:5" ht="15">
      <c r="A91" s="125">
        <f aca="true" t="shared" si="6" ref="A91:A154">A90+$H$25</f>
        <v>6.499999999999993</v>
      </c>
      <c r="B91" s="126">
        <f aca="true" t="shared" si="7" ref="B91:B154">B90+(-$K$7*B90*C90+$K$9*D90)*$H$25</f>
        <v>0.43625474515882945</v>
      </c>
      <c r="C91" s="127">
        <f aca="true" t="shared" si="8" ref="C91:C154">C90+(-$K$7*B90*C90+$K$9*D90+$K$11*D90)*$H$25</f>
        <v>0.16412290296638513</v>
      </c>
      <c r="D91" s="128">
        <f aca="true" t="shared" si="9" ref="D91:D154">D90+($K$7*B90*C90-$K$9*D90-$K$11*D90)*$H$25</f>
        <v>0.035877097033614844</v>
      </c>
      <c r="E91" s="129">
        <f aca="true" t="shared" si="10" ref="E91:E154">E90+($K$11*D90)*$H$25</f>
        <v>0.5278681578075561</v>
      </c>
    </row>
    <row r="92" spans="1:5" ht="15">
      <c r="A92" s="125">
        <f t="shared" si="6"/>
        <v>6.5999999999999925</v>
      </c>
      <c r="B92" s="126">
        <f t="shared" si="7"/>
        <v>0.43053762946228635</v>
      </c>
      <c r="C92" s="127">
        <f t="shared" si="8"/>
        <v>0.16450489376555658</v>
      </c>
      <c r="D92" s="128">
        <f t="shared" si="9"/>
        <v>0.03549510623444339</v>
      </c>
      <c r="E92" s="129">
        <f t="shared" si="10"/>
        <v>0.5339672643032707</v>
      </c>
    </row>
    <row r="93" spans="1:5" ht="15">
      <c r="A93" s="125">
        <f t="shared" si="6"/>
        <v>6.699999999999992</v>
      </c>
      <c r="B93" s="126">
        <f t="shared" si="7"/>
        <v>0.4248831122855932</v>
      </c>
      <c r="C93" s="127">
        <f t="shared" si="8"/>
        <v>0.16488454464871882</v>
      </c>
      <c r="D93" s="128">
        <f t="shared" si="9"/>
        <v>0.03511545535128113</v>
      </c>
      <c r="E93" s="129">
        <f t="shared" si="10"/>
        <v>0.540001432363126</v>
      </c>
    </row>
    <row r="94" spans="1:5" ht="15">
      <c r="A94" s="125">
        <f t="shared" si="6"/>
        <v>6.799999999999992</v>
      </c>
      <c r="B94" s="126">
        <f t="shared" si="7"/>
        <v>0.4192907772600515</v>
      </c>
      <c r="C94" s="127">
        <f t="shared" si="8"/>
        <v>0.1652618370328949</v>
      </c>
      <c r="D94" s="128">
        <f t="shared" si="9"/>
        <v>0.03473816296710506</v>
      </c>
      <c r="E94" s="129">
        <f t="shared" si="10"/>
        <v>0.5459710597728438</v>
      </c>
    </row>
    <row r="95" spans="1:5" ht="15">
      <c r="A95" s="125">
        <f t="shared" si="6"/>
        <v>6.8999999999999915</v>
      </c>
      <c r="B95" s="126">
        <f t="shared" si="7"/>
        <v>0.41376020546030423</v>
      </c>
      <c r="C95" s="127">
        <f t="shared" si="8"/>
        <v>0.1656367529375555</v>
      </c>
      <c r="D95" s="128">
        <f t="shared" si="9"/>
        <v>0.03436324706244446</v>
      </c>
      <c r="E95" s="129">
        <f t="shared" si="10"/>
        <v>0.5518765474772517</v>
      </c>
    </row>
    <row r="96" spans="1:5" ht="15">
      <c r="A96" s="125">
        <f t="shared" si="6"/>
        <v>6.999999999999991</v>
      </c>
      <c r="B96" s="126">
        <f t="shared" si="7"/>
        <v>0.40829097550996335</v>
      </c>
      <c r="C96" s="127">
        <f t="shared" si="8"/>
        <v>0.1660092749878302</v>
      </c>
      <c r="D96" s="128">
        <f t="shared" si="9"/>
        <v>0.03399072501216977</v>
      </c>
      <c r="E96" s="129">
        <f t="shared" si="10"/>
        <v>0.5577182994778672</v>
      </c>
    </row>
    <row r="97" spans="1:5" ht="15">
      <c r="A97" s="125">
        <f t="shared" si="6"/>
        <v>7.099999999999991</v>
      </c>
      <c r="B97" s="126">
        <f t="shared" si="7"/>
        <v>0.40288266368739467</v>
      </c>
      <c r="C97" s="127">
        <f t="shared" si="8"/>
        <v>0.16637938641733038</v>
      </c>
      <c r="D97" s="128">
        <f t="shared" si="9"/>
        <v>0.03362061358266959</v>
      </c>
      <c r="E97" s="129">
        <f t="shared" si="10"/>
        <v>0.5634967227299361</v>
      </c>
    </row>
    <row r="98" spans="1:5" ht="15">
      <c r="A98" s="125">
        <f t="shared" si="6"/>
        <v>7.19999999999999</v>
      </c>
      <c r="B98" s="126">
        <f t="shared" si="7"/>
        <v>0.39753484403159517</v>
      </c>
      <c r="C98" s="127">
        <f t="shared" si="8"/>
        <v>0.1667470710705847</v>
      </c>
      <c r="D98" s="128">
        <f t="shared" si="9"/>
        <v>0.033252928929415275</v>
      </c>
      <c r="E98" s="129">
        <f t="shared" si="10"/>
        <v>0.56921222703899</v>
      </c>
    </row>
    <row r="99" spans="1:5" ht="15">
      <c r="A99" s="125">
        <f t="shared" si="6"/>
        <v>7.29999999999999</v>
      </c>
      <c r="B99" s="126">
        <f t="shared" si="7"/>
        <v>0.3922470884480978</v>
      </c>
      <c r="C99" s="127">
        <f t="shared" si="8"/>
        <v>0.1671123134050879</v>
      </c>
      <c r="D99" s="128">
        <f t="shared" si="9"/>
        <v>0.03288768659491207</v>
      </c>
      <c r="E99" s="129">
        <f t="shared" si="10"/>
        <v>0.5748652249569906</v>
      </c>
    </row>
    <row r="100" spans="1:5" ht="15">
      <c r="A100" s="125">
        <f t="shared" si="6"/>
        <v>7.39999999999999</v>
      </c>
      <c r="B100" s="126">
        <f t="shared" si="7"/>
        <v>0.3870189668148397</v>
      </c>
      <c r="C100" s="127">
        <f t="shared" si="8"/>
        <v>0.16747509849296488</v>
      </c>
      <c r="D100" s="128">
        <f t="shared" si="9"/>
        <v>0.03252490150703509</v>
      </c>
      <c r="E100" s="129">
        <f t="shared" si="10"/>
        <v>0.5804561316781256</v>
      </c>
    </row>
    <row r="101" spans="1:5" ht="15">
      <c r="A101" s="125">
        <f t="shared" si="6"/>
        <v>7.499999999999989</v>
      </c>
      <c r="B101" s="126">
        <f t="shared" si="7"/>
        <v>0.3818500470879305</v>
      </c>
      <c r="C101" s="127">
        <f t="shared" si="8"/>
        <v>0.16783541202225163</v>
      </c>
      <c r="D101" s="128">
        <f t="shared" si="9"/>
        <v>0.03216458797774833</v>
      </c>
      <c r="E101" s="129">
        <f t="shared" si="10"/>
        <v>0.5859853649343215</v>
      </c>
    </row>
    <row r="102" spans="1:5" ht="15">
      <c r="A102" s="125">
        <f t="shared" si="6"/>
        <v>7.599999999999989</v>
      </c>
      <c r="B102" s="126">
        <f t="shared" si="7"/>
        <v>0.37673989540725744</v>
      </c>
      <c r="C102" s="127">
        <f t="shared" si="8"/>
        <v>0.16819324029779575</v>
      </c>
      <c r="D102" s="128">
        <f t="shared" si="9"/>
        <v>0.0318067597022042</v>
      </c>
      <c r="E102" s="129">
        <f t="shared" si="10"/>
        <v>0.5914533448905387</v>
      </c>
    </row>
    <row r="103" spans="1:5" ht="15">
      <c r="A103" s="125">
        <f t="shared" si="6"/>
        <v>7.699999999999989</v>
      </c>
      <c r="B103" s="126">
        <f t="shared" si="7"/>
        <v>0.3716880762018661</v>
      </c>
      <c r="C103" s="127">
        <f t="shared" si="8"/>
        <v>0.16854857024177916</v>
      </c>
      <c r="D103" s="128">
        <f t="shared" si="9"/>
        <v>0.031451429758220795</v>
      </c>
      <c r="E103" s="129">
        <f t="shared" si="10"/>
        <v>0.5968604940399134</v>
      </c>
    </row>
    <row r="104" spans="1:5" ht="15">
      <c r="A104" s="125">
        <f t="shared" si="6"/>
        <v>7.799999999999988</v>
      </c>
      <c r="B104" s="126">
        <f t="shared" si="7"/>
        <v>0.36669415229505575</v>
      </c>
      <c r="C104" s="127">
        <f t="shared" si="8"/>
        <v>0.1689013893938663</v>
      </c>
      <c r="D104" s="128">
        <f t="shared" si="9"/>
        <v>0.03109861060613365</v>
      </c>
      <c r="E104" s="129">
        <f t="shared" si="10"/>
        <v>0.6022072370988109</v>
      </c>
    </row>
    <row r="105" spans="1:5" ht="15">
      <c r="A105" s="125">
        <f t="shared" si="6"/>
        <v>7.899999999999988</v>
      </c>
      <c r="B105" s="126">
        <f t="shared" si="7"/>
        <v>0.3617576850091283</v>
      </c>
      <c r="C105" s="127">
        <f t="shared" si="8"/>
        <v>0.1692516859109816</v>
      </c>
      <c r="D105" s="128">
        <f t="shared" si="9"/>
        <v>0.030748314089018357</v>
      </c>
      <c r="E105" s="129">
        <f t="shared" si="10"/>
        <v>0.6074940009018536</v>
      </c>
    </row>
    <row r="106" spans="1:5" ht="15">
      <c r="A106" s="125">
        <f t="shared" si="6"/>
        <v>7.999999999999988</v>
      </c>
      <c r="B106" s="126">
        <f t="shared" si="7"/>
        <v>0.35687823426973353</v>
      </c>
      <c r="C106" s="127">
        <f t="shared" si="8"/>
        <v>0.16959944856672</v>
      </c>
      <c r="D106" s="128">
        <f t="shared" si="9"/>
        <v>0.030400551433279986</v>
      </c>
      <c r="E106" s="129">
        <f t="shared" si="10"/>
        <v>0.6127212142969867</v>
      </c>
    </row>
    <row r="107" spans="1:5" ht="15">
      <c r="A107" s="125">
        <f t="shared" si="6"/>
        <v>8.099999999999987</v>
      </c>
      <c r="B107" s="126">
        <f t="shared" si="7"/>
        <v>0.352055358709751</v>
      </c>
      <c r="C107" s="127">
        <f t="shared" si="8"/>
        <v>0.16994466675039505</v>
      </c>
      <c r="D107" s="128">
        <f t="shared" si="9"/>
        <v>0.03005533324960492</v>
      </c>
      <c r="E107" s="129">
        <f t="shared" si="10"/>
        <v>0.6178893080406442</v>
      </c>
    </row>
    <row r="108" spans="1:5" ht="15">
      <c r="A108" s="125">
        <f t="shared" si="6"/>
        <v>8.199999999999987</v>
      </c>
      <c r="B108" s="126">
        <f t="shared" si="7"/>
        <v>0.3472886157726528</v>
      </c>
      <c r="C108" s="127">
        <f t="shared" si="8"/>
        <v>0.17028733046572966</v>
      </c>
      <c r="D108" s="128">
        <f t="shared" si="9"/>
        <v>0.02971266953427031</v>
      </c>
      <c r="E108" s="129">
        <f t="shared" si="10"/>
        <v>0.6229987146930771</v>
      </c>
    </row>
    <row r="109" spans="1:5" ht="15">
      <c r="A109" s="125">
        <f t="shared" si="6"/>
        <v>8.299999999999986</v>
      </c>
      <c r="B109" s="126">
        <f t="shared" si="7"/>
        <v>0.3425775618152911</v>
      </c>
      <c r="C109" s="127">
        <f t="shared" si="8"/>
        <v>0.17062743032919392</v>
      </c>
      <c r="D109" s="128">
        <f t="shared" si="9"/>
        <v>0.029372569670806044</v>
      </c>
      <c r="E109" s="129">
        <f t="shared" si="10"/>
        <v>0.6280498685139031</v>
      </c>
    </row>
    <row r="110" spans="1:5" ht="15">
      <c r="A110" s="125">
        <f t="shared" si="6"/>
        <v>8.399999999999986</v>
      </c>
      <c r="B110" s="126">
        <f t="shared" si="7"/>
        <v>0.3379217522100564</v>
      </c>
      <c r="C110" s="127">
        <f t="shared" si="8"/>
        <v>0.17096495756799623</v>
      </c>
      <c r="D110" s="128">
        <f t="shared" si="9"/>
        <v>0.029035042432003725</v>
      </c>
      <c r="E110" s="129">
        <f t="shared" si="10"/>
        <v>0.6330432053579401</v>
      </c>
    </row>
    <row r="111" spans="1:5" ht="15">
      <c r="A111" s="125">
        <f t="shared" si="6"/>
        <v>8.499999999999986</v>
      </c>
      <c r="B111" s="126">
        <f t="shared" si="7"/>
        <v>0.3333207414463526</v>
      </c>
      <c r="C111" s="127">
        <f t="shared" si="8"/>
        <v>0.1712999040177331</v>
      </c>
      <c r="D111" s="128">
        <f t="shared" si="9"/>
        <v>0.028700095982266857</v>
      </c>
      <c r="E111" s="129">
        <f t="shared" si="10"/>
        <v>0.6379791625713808</v>
      </c>
    </row>
    <row r="112" spans="1:5" ht="15">
      <c r="A112" s="125">
        <f t="shared" si="6"/>
        <v>8.599999999999985</v>
      </c>
      <c r="B112" s="126">
        <f t="shared" si="7"/>
        <v>0.328774083231338</v>
      </c>
      <c r="C112" s="127">
        <f t="shared" si="8"/>
        <v>0.17163226211970384</v>
      </c>
      <c r="D112" s="128">
        <f t="shared" si="9"/>
        <v>0.028367737880296104</v>
      </c>
      <c r="E112" s="129">
        <f t="shared" si="10"/>
        <v>0.6428581788883662</v>
      </c>
    </row>
    <row r="113" spans="1:5" ht="15">
      <c r="A113" s="125">
        <f t="shared" si="6"/>
        <v>8.699999999999985</v>
      </c>
      <c r="B113" s="126">
        <f t="shared" si="7"/>
        <v>0.3242813305898805</v>
      </c>
      <c r="C113" s="127">
        <f t="shared" si="8"/>
        <v>0.17196202491789667</v>
      </c>
      <c r="D113" s="128">
        <f t="shared" si="9"/>
        <v>0.02803797508210326</v>
      </c>
      <c r="E113" s="129">
        <f t="shared" si="10"/>
        <v>0.6476806943280164</v>
      </c>
    </row>
    <row r="114" spans="1:5" ht="15">
      <c r="A114" s="125">
        <f t="shared" si="6"/>
        <v>8.799999999999985</v>
      </c>
      <c r="B114" s="126">
        <f t="shared" si="7"/>
        <v>0.3198420359636791</v>
      </c>
      <c r="C114" s="127">
        <f t="shared" si="8"/>
        <v>0.17228918605565283</v>
      </c>
      <c r="D114" s="128">
        <f t="shared" si="9"/>
        <v>0.027710813944347108</v>
      </c>
      <c r="E114" s="129">
        <f t="shared" si="10"/>
        <v>0.652447150091974</v>
      </c>
    </row>
    <row r="115" spans="1:5" ht="15">
      <c r="A115" s="125">
        <f t="shared" si="6"/>
        <v>8.899999999999984</v>
      </c>
      <c r="B115" s="126">
        <f t="shared" si="7"/>
        <v>0.31545575130950293</v>
      </c>
      <c r="C115" s="127">
        <f t="shared" si="8"/>
        <v>0.17261373977201566</v>
      </c>
      <c r="D115" s="128">
        <f t="shared" si="9"/>
        <v>0.027386260227984273</v>
      </c>
      <c r="E115" s="129">
        <f t="shared" si="10"/>
        <v>0.6571579884625129</v>
      </c>
    </row>
    <row r="116" spans="1:5" ht="15">
      <c r="A116" s="125">
        <f t="shared" si="6"/>
        <v>8.999999999999984</v>
      </c>
      <c r="B116" s="126">
        <f t="shared" si="7"/>
        <v>0.3111220281965021</v>
      </c>
      <c r="C116" s="127">
        <f t="shared" si="8"/>
        <v>0.17293568089777214</v>
      </c>
      <c r="D116" s="128">
        <f t="shared" si="9"/>
        <v>0.02706431910222778</v>
      </c>
      <c r="E116" s="129">
        <f t="shared" si="10"/>
        <v>0.6618136527012702</v>
      </c>
    </row>
    <row r="117" spans="1:5" ht="15">
      <c r="A117" s="125">
        <f t="shared" si="6"/>
        <v>9.099999999999984</v>
      </c>
      <c r="B117" s="126">
        <f t="shared" si="7"/>
        <v>0.3068404179025453</v>
      </c>
      <c r="C117" s="127">
        <f t="shared" si="8"/>
        <v>0.17325500485119405</v>
      </c>
      <c r="D117" s="128">
        <f t="shared" si="9"/>
        <v>0.026744995148805864</v>
      </c>
      <c r="E117" s="129">
        <f t="shared" si="10"/>
        <v>0.666414586948649</v>
      </c>
    </row>
    <row r="118" spans="1:5" ht="15">
      <c r="A118" s="125">
        <f t="shared" si="6"/>
        <v>9.199999999999983</v>
      </c>
      <c r="B118" s="126">
        <f t="shared" si="7"/>
        <v>0.3026104715095409</v>
      </c>
      <c r="C118" s="127">
        <f t="shared" si="8"/>
        <v>0.17357170763348667</v>
      </c>
      <c r="D118" s="128">
        <f t="shared" si="9"/>
        <v>0.026428292366513232</v>
      </c>
      <c r="E118" s="129">
        <f t="shared" si="10"/>
        <v>0.670961236123946</v>
      </c>
    </row>
    <row r="119" spans="1:5" ht="15">
      <c r="A119" s="125">
        <f t="shared" si="6"/>
        <v>9.299999999999983</v>
      </c>
      <c r="B119" s="126">
        <f t="shared" si="7"/>
        <v>0.2984317399976999</v>
      </c>
      <c r="C119" s="127">
        <f t="shared" si="8"/>
        <v>0.17388578582395295</v>
      </c>
      <c r="D119" s="128">
        <f t="shared" si="9"/>
        <v>0.02611421417604697</v>
      </c>
      <c r="E119" s="129">
        <f t="shared" si="10"/>
        <v>0.6754540458262532</v>
      </c>
    </row>
    <row r="120" spans="1:5" ht="15">
      <c r="A120" s="125">
        <f t="shared" si="6"/>
        <v>9.399999999999983</v>
      </c>
      <c r="B120" s="126">
        <f t="shared" si="7"/>
        <v>0.29430377433870003</v>
      </c>
      <c r="C120" s="127">
        <f t="shared" si="8"/>
        <v>0.17419723657488106</v>
      </c>
      <c r="D120" s="128">
        <f t="shared" si="9"/>
        <v>0.025802763425118856</v>
      </c>
      <c r="E120" s="129">
        <f t="shared" si="10"/>
        <v>0.6798934622361812</v>
      </c>
    </row>
    <row r="121" spans="1:5" ht="15">
      <c r="A121" s="125">
        <f t="shared" si="6"/>
        <v>9.499999999999982</v>
      </c>
      <c r="B121" s="126">
        <f t="shared" si="7"/>
        <v>0.2902261255877128</v>
      </c>
      <c r="C121" s="127">
        <f t="shared" si="8"/>
        <v>0.17450605760616406</v>
      </c>
      <c r="D121" s="128">
        <f t="shared" si="9"/>
        <v>0.02549394239383585</v>
      </c>
      <c r="E121" s="129">
        <f t="shared" si="10"/>
        <v>0.6842799320184514</v>
      </c>
    </row>
    <row r="122" spans="1:5" ht="15">
      <c r="A122" s="125">
        <f t="shared" si="6"/>
        <v>9.599999999999982</v>
      </c>
      <c r="B122" s="126">
        <f t="shared" si="7"/>
        <v>0.28619834497425634</v>
      </c>
      <c r="C122" s="127">
        <f t="shared" si="8"/>
        <v>0.17481224719965968</v>
      </c>
      <c r="D122" s="128">
        <f t="shared" si="9"/>
        <v>0.025187752800340222</v>
      </c>
      <c r="E122" s="129">
        <f t="shared" si="10"/>
        <v>0.6886139022254035</v>
      </c>
    </row>
    <row r="123" spans="1:5" ht="15">
      <c r="A123" s="125">
        <f t="shared" si="6"/>
        <v>9.699999999999982</v>
      </c>
      <c r="B123" s="126">
        <f t="shared" si="7"/>
        <v>0.282219983991838</v>
      </c>
      <c r="C123" s="127">
        <f t="shared" si="8"/>
        <v>0.17511580419329917</v>
      </c>
      <c r="D123" s="128">
        <f t="shared" si="9"/>
        <v>0.024884195806700732</v>
      </c>
      <c r="E123" s="129">
        <f t="shared" si="10"/>
        <v>0.6928958202014613</v>
      </c>
    </row>
    <row r="124" spans="1:5" ht="15">
      <c r="A124" s="125">
        <f t="shared" si="6"/>
        <v>9.799999999999981</v>
      </c>
      <c r="B124" s="126">
        <f t="shared" si="7"/>
        <v>0.2782905944863535</v>
      </c>
      <c r="C124" s="127">
        <f t="shared" si="8"/>
        <v>0.17541672797495378</v>
      </c>
      <c r="D124" s="128">
        <f t="shared" si="9"/>
        <v>0.024583272025046114</v>
      </c>
      <c r="E124" s="129">
        <f t="shared" si="10"/>
        <v>0.6971261334886004</v>
      </c>
    </row>
    <row r="125" spans="1:5" ht="15">
      <c r="A125" s="125">
        <f t="shared" si="6"/>
        <v>9.89999999999998</v>
      </c>
      <c r="B125" s="126">
        <f t="shared" si="7"/>
        <v>0.27440972874320985</v>
      </c>
      <c r="C125" s="127">
        <f t="shared" si="8"/>
        <v>0.17571501847606794</v>
      </c>
      <c r="D125" s="128">
        <f t="shared" si="9"/>
        <v>0.024284981523931947</v>
      </c>
      <c r="E125" s="129">
        <f t="shared" si="10"/>
        <v>0.7013052897328582</v>
      </c>
    </row>
    <row r="126" spans="1:5" ht="15">
      <c r="A126" s="125">
        <f t="shared" si="6"/>
        <v>9.99999999999998</v>
      </c>
      <c r="B126" s="126">
        <f t="shared" si="7"/>
        <v>0.27057693957314144</v>
      </c>
      <c r="C126" s="127">
        <f t="shared" si="8"/>
        <v>0.17601067616506796</v>
      </c>
      <c r="D126" s="128">
        <f t="shared" si="9"/>
        <v>0.02398932383493193</v>
      </c>
      <c r="E126" s="129">
        <f t="shared" si="10"/>
        <v>0.7054337365919267</v>
      </c>
    </row>
    <row r="127" spans="1:5" ht="15">
      <c r="A127" s="125">
        <f t="shared" si="6"/>
        <v>10.09999999999998</v>
      </c>
      <c r="B127" s="126">
        <f t="shared" si="7"/>
        <v>0.2667917803966904</v>
      </c>
      <c r="C127" s="127">
        <f t="shared" si="8"/>
        <v>0.17630370204055537</v>
      </c>
      <c r="D127" s="128">
        <f t="shared" si="9"/>
        <v>0.023696297959444536</v>
      </c>
      <c r="E127" s="129">
        <f t="shared" si="10"/>
        <v>0.7095119216438651</v>
      </c>
    </row>
    <row r="128" spans="1:5" ht="15">
      <c r="A128" s="125">
        <f t="shared" si="6"/>
        <v>10.19999999999998</v>
      </c>
      <c r="B128" s="126">
        <f t="shared" si="7"/>
        <v>0.26305380532732353</v>
      </c>
      <c r="C128" s="127">
        <f t="shared" si="8"/>
        <v>0.17659409762429407</v>
      </c>
      <c r="D128" s="128">
        <f t="shared" si="9"/>
        <v>0.023405902375705837</v>
      </c>
      <c r="E128" s="129">
        <f t="shared" si="10"/>
        <v>0.7135402922969707</v>
      </c>
    </row>
    <row r="129" spans="1:5" ht="15">
      <c r="A129" s="125">
        <f t="shared" si="6"/>
        <v>10.29999999999998</v>
      </c>
      <c r="B129" s="126">
        <f t="shared" si="7"/>
        <v>0.25936256925316004</v>
      </c>
      <c r="C129" s="127">
        <f t="shared" si="8"/>
        <v>0.17688186495400057</v>
      </c>
      <c r="D129" s="128">
        <f t="shared" si="9"/>
        <v>0.02311813504599934</v>
      </c>
      <c r="E129" s="129">
        <f t="shared" si="10"/>
        <v>0.7175192957008407</v>
      </c>
    </row>
    <row r="130" spans="1:5" ht="15">
      <c r="A130" s="125">
        <f t="shared" si="6"/>
        <v>10.399999999999979</v>
      </c>
      <c r="B130" s="126">
        <f t="shared" si="7"/>
        <v>0.2557176279172859</v>
      </c>
      <c r="C130" s="127">
        <f t="shared" si="8"/>
        <v>0.17716700657594636</v>
      </c>
      <c r="D130" s="128">
        <f t="shared" si="9"/>
        <v>0.022832993424053556</v>
      </c>
      <c r="E130" s="129">
        <f t="shared" si="10"/>
        <v>0.7214493786586607</v>
      </c>
    </row>
    <row r="131" spans="1:5" ht="15">
      <c r="A131" s="125">
        <f t="shared" si="6"/>
        <v>10.499999999999979</v>
      </c>
      <c r="B131" s="126">
        <f t="shared" si="7"/>
        <v>0.2521185379966323</v>
      </c>
      <c r="C131" s="127">
        <f t="shared" si="8"/>
        <v>0.17744952553738189</v>
      </c>
      <c r="D131" s="128">
        <f t="shared" si="9"/>
        <v>0.022550474462618035</v>
      </c>
      <c r="E131" s="129">
        <f t="shared" si="10"/>
        <v>0.7253309875407498</v>
      </c>
    </row>
    <row r="132" spans="1:5" ht="15">
      <c r="A132" s="125">
        <f t="shared" si="6"/>
        <v>10.599999999999978</v>
      </c>
      <c r="B132" s="126">
        <f t="shared" si="7"/>
        <v>0.24856485717939672</v>
      </c>
      <c r="C132" s="127">
        <f t="shared" si="8"/>
        <v>0.17772942537879136</v>
      </c>
      <c r="D132" s="128">
        <f t="shared" si="9"/>
        <v>0.02227057462120856</v>
      </c>
      <c r="E132" s="129">
        <f t="shared" si="10"/>
        <v>0.7291645681993948</v>
      </c>
    </row>
    <row r="133" spans="1:5" ht="15">
      <c r="A133" s="125">
        <f t="shared" si="6"/>
        <v>10.699999999999978</v>
      </c>
      <c r="B133" s="126">
        <f t="shared" si="7"/>
        <v>0.2450561442409876</v>
      </c>
      <c r="C133" s="127">
        <f t="shared" si="8"/>
        <v>0.17800671012598768</v>
      </c>
      <c r="D133" s="128">
        <f t="shared" si="9"/>
        <v>0.021993289874012237</v>
      </c>
      <c r="E133" s="129">
        <f t="shared" si="10"/>
        <v>0.7329505658850003</v>
      </c>
    </row>
    <row r="134" spans="1:5" ht="15">
      <c r="A134" s="125">
        <f t="shared" si="6"/>
        <v>10.799999999999978</v>
      </c>
      <c r="B134" s="126">
        <f t="shared" si="7"/>
        <v>0.24159195911847464</v>
      </c>
      <c r="C134" s="127">
        <f t="shared" si="8"/>
        <v>0.1782813842820568</v>
      </c>
      <c r="D134" s="128">
        <f t="shared" si="9"/>
        <v>0.0217186157179431</v>
      </c>
      <c r="E134" s="129">
        <f t="shared" si="10"/>
        <v>0.7366894251635824</v>
      </c>
    </row>
    <row r="135" spans="1:5" ht="15">
      <c r="A135" s="125">
        <f t="shared" si="6"/>
        <v>10.899999999999977</v>
      </c>
      <c r="B135" s="126">
        <f t="shared" si="7"/>
        <v>0.23817186298352833</v>
      </c>
      <c r="C135" s="127">
        <f t="shared" si="8"/>
        <v>0.17855345281916082</v>
      </c>
      <c r="D135" s="128">
        <f t="shared" si="9"/>
        <v>0.0214465471808391</v>
      </c>
      <c r="E135" s="129">
        <f t="shared" si="10"/>
        <v>0.7403815898356327</v>
      </c>
    </row>
    <row r="136" spans="1:5" ht="15">
      <c r="A136" s="125">
        <f t="shared" si="6"/>
        <v>10.999999999999977</v>
      </c>
      <c r="B136" s="126">
        <f t="shared" si="7"/>
        <v>0.23479541831383363</v>
      </c>
      <c r="C136" s="127">
        <f t="shared" si="8"/>
        <v>0.1788229211702088</v>
      </c>
      <c r="D136" s="128">
        <f t="shared" si="9"/>
        <v>0.021177078829791137</v>
      </c>
      <c r="E136" s="129">
        <f t="shared" si="10"/>
        <v>0.7440275028563754</v>
      </c>
    </row>
    <row r="137" spans="1:5" ht="15">
      <c r="A137" s="125">
        <f t="shared" si="6"/>
        <v>11.099999999999977</v>
      </c>
      <c r="B137" s="126">
        <f t="shared" si="7"/>
        <v>0.23146218896296525</v>
      </c>
      <c r="C137" s="127">
        <f t="shared" si="8"/>
        <v>0.1790897952204049</v>
      </c>
      <c r="D137" s="128">
        <f t="shared" si="9"/>
        <v>0.020910204779595015</v>
      </c>
      <c r="E137" s="129">
        <f t="shared" si="10"/>
        <v>0.74762760625744</v>
      </c>
    </row>
    <row r="138" spans="1:5" ht="15">
      <c r="A138" s="125">
        <f t="shared" si="6"/>
        <v>11.199999999999976</v>
      </c>
      <c r="B138" s="126">
        <f t="shared" si="7"/>
        <v>0.22817174022871192</v>
      </c>
      <c r="C138" s="127">
        <f t="shared" si="8"/>
        <v>0.17935408129868274</v>
      </c>
      <c r="D138" s="128">
        <f t="shared" si="9"/>
        <v>0.020645918701317177</v>
      </c>
      <c r="E138" s="129">
        <f t="shared" si="10"/>
        <v>0.7511823410699711</v>
      </c>
    </row>
    <row r="139" spans="1:5" ht="15">
      <c r="A139" s="125">
        <f t="shared" si="6"/>
        <v>11.299999999999976</v>
      </c>
      <c r="B139" s="126">
        <f t="shared" si="7"/>
        <v>0.22492363891984</v>
      </c>
      <c r="C139" s="127">
        <f t="shared" si="8"/>
        <v>0.17961578616903473</v>
      </c>
      <c r="D139" s="128">
        <f t="shared" si="9"/>
        <v>0.0203842138309652</v>
      </c>
      <c r="E139" s="129">
        <f t="shared" si="10"/>
        <v>0.754692147249195</v>
      </c>
    </row>
    <row r="140" spans="1:5" ht="15">
      <c r="A140" s="125">
        <f t="shared" si="6"/>
        <v>11.399999999999975</v>
      </c>
      <c r="B140" s="126">
        <f t="shared" si="7"/>
        <v>0.22171745342128704</v>
      </c>
      <c r="C140" s="127">
        <f t="shared" si="8"/>
        <v>0.17987491702174588</v>
      </c>
      <c r="D140" s="128">
        <f t="shared" si="9"/>
        <v>0.020125082978254064</v>
      </c>
      <c r="E140" s="129">
        <f t="shared" si="10"/>
        <v>0.7581574636004591</v>
      </c>
    </row>
    <row r="141" spans="1:5" ht="15">
      <c r="A141" s="125">
        <f t="shared" si="6"/>
        <v>11.499999999999975</v>
      </c>
      <c r="B141" s="126">
        <f t="shared" si="7"/>
        <v>0.21855275375777858</v>
      </c>
      <c r="C141" s="127">
        <f t="shared" si="8"/>
        <v>0.1801314814645406</v>
      </c>
      <c r="D141" s="128">
        <f t="shared" si="9"/>
        <v>0.019868518535459328</v>
      </c>
      <c r="E141" s="129">
        <f t="shared" si="10"/>
        <v>0.7615787277067623</v>
      </c>
    </row>
    <row r="142" spans="1:5" ht="15">
      <c r="A142" s="125">
        <f t="shared" si="6"/>
        <v>11.599999999999975</v>
      </c>
      <c r="B142" s="126">
        <f t="shared" si="7"/>
        <v>0.21542911165586134</v>
      </c>
      <c r="C142" s="127">
        <f t="shared" si="8"/>
        <v>0.18038548751365147</v>
      </c>
      <c r="D142" s="128">
        <f t="shared" si="9"/>
        <v>0.019614512486348476</v>
      </c>
      <c r="E142" s="129">
        <f t="shared" si="10"/>
        <v>0.7649563758577903</v>
      </c>
    </row>
    <row r="143" spans="1:5" ht="15">
      <c r="A143" s="125">
        <f t="shared" si="6"/>
        <v>11.699999999999974</v>
      </c>
      <c r="B143" s="126">
        <f t="shared" si="7"/>
        <v>0.21234610060434883</v>
      </c>
      <c r="C143" s="127">
        <f t="shared" si="8"/>
        <v>0.1806369435848182</v>
      </c>
      <c r="D143" s="128">
        <f t="shared" si="9"/>
        <v>0.01936305641518176</v>
      </c>
      <c r="E143" s="129">
        <f t="shared" si="10"/>
        <v>0.7682908429804696</v>
      </c>
    </row>
    <row r="144" spans="1:5" ht="15">
      <c r="A144" s="125">
        <f t="shared" si="6"/>
        <v>11.799999999999974</v>
      </c>
      <c r="B144" s="126">
        <f t="shared" si="7"/>
        <v>0.2093032959131757</v>
      </c>
      <c r="C144" s="127">
        <f t="shared" si="8"/>
        <v>0.18088585848422595</v>
      </c>
      <c r="D144" s="128">
        <f t="shared" si="9"/>
        <v>0.019114141515773998</v>
      </c>
      <c r="E144" s="129">
        <f t="shared" si="10"/>
        <v>0.7715825625710505</v>
      </c>
    </row>
    <row r="145" spans="1:5" ht="15">
      <c r="A145" s="125">
        <f t="shared" si="6"/>
        <v>11.899999999999974</v>
      </c>
      <c r="B145" s="126">
        <f t="shared" si="7"/>
        <v>0.20630027477065915</v>
      </c>
      <c r="C145" s="127">
        <f t="shared" si="8"/>
        <v>0.18113224139939096</v>
      </c>
      <c r="D145" s="128">
        <f t="shared" si="9"/>
        <v>0.018867758600608974</v>
      </c>
      <c r="E145" s="129">
        <f t="shared" si="10"/>
        <v>0.7748319666287321</v>
      </c>
    </row>
    <row r="146" spans="1:5" ht="15">
      <c r="A146" s="125">
        <f t="shared" si="6"/>
        <v>11.999999999999973</v>
      </c>
      <c r="B146" s="126">
        <f t="shared" si="7"/>
        <v>0.20333661629916644</v>
      </c>
      <c r="C146" s="127">
        <f t="shared" si="8"/>
        <v>0.18137610189000178</v>
      </c>
      <c r="D146" s="128">
        <f t="shared" si="9"/>
        <v>0.01862389810999815</v>
      </c>
      <c r="E146" s="129">
        <f t="shared" si="10"/>
        <v>0.7780394855908356</v>
      </c>
    </row>
    <row r="147" spans="1:5" ht="15">
      <c r="A147" s="125">
        <f t="shared" si="6"/>
        <v>12.099999999999973</v>
      </c>
      <c r="B147" s="126">
        <f t="shared" si="7"/>
        <v>0.2004119016091893</v>
      </c>
      <c r="C147" s="127">
        <f t="shared" si="8"/>
        <v>0.18161744987872433</v>
      </c>
      <c r="D147" s="128">
        <f t="shared" si="9"/>
        <v>0.018382550121275595</v>
      </c>
      <c r="E147" s="129">
        <f t="shared" si="10"/>
        <v>0.7812055482695353</v>
      </c>
    </row>
    <row r="148" spans="1:5" ht="15">
      <c r="A148" s="125">
        <f t="shared" si="6"/>
        <v>12.199999999999973</v>
      </c>
      <c r="B148" s="126">
        <f t="shared" si="7"/>
        <v>0.19752571385182688</v>
      </c>
      <c r="C148" s="127">
        <f t="shared" si="8"/>
        <v>0.18185629564197875</v>
      </c>
      <c r="D148" s="128">
        <f t="shared" si="9"/>
        <v>0.018143704358021175</v>
      </c>
      <c r="E148" s="129">
        <f t="shared" si="10"/>
        <v>0.7843305817901521</v>
      </c>
    </row>
    <row r="149" spans="1:5" ht="15">
      <c r="A149" s="125">
        <f t="shared" si="6"/>
        <v>12.299999999999972</v>
      </c>
      <c r="B149" s="126">
        <f t="shared" si="7"/>
        <v>0.19467763826968024</v>
      </c>
      <c r="C149" s="127">
        <f t="shared" si="8"/>
        <v>0.1820926498006957</v>
      </c>
      <c r="D149" s="128">
        <f t="shared" si="9"/>
        <v>0.017907350199304218</v>
      </c>
      <c r="E149" s="129">
        <f t="shared" si="10"/>
        <v>0.7874150115310158</v>
      </c>
    </row>
    <row r="150" spans="1:5" ht="15">
      <c r="A150" s="125">
        <f t="shared" si="6"/>
        <v>12.399999999999972</v>
      </c>
      <c r="B150" s="126">
        <f t="shared" si="7"/>
        <v>0.1918672622461627</v>
      </c>
      <c r="C150" s="127">
        <f t="shared" si="8"/>
        <v>0.1823265233110599</v>
      </c>
      <c r="D150" s="128">
        <f t="shared" si="9"/>
        <v>0.01767347668894002</v>
      </c>
      <c r="E150" s="129">
        <f t="shared" si="10"/>
        <v>0.7904592610648975</v>
      </c>
    </row>
    <row r="151" spans="1:5" ht="15">
      <c r="A151" s="125">
        <f t="shared" si="6"/>
        <v>12.499999999999972</v>
      </c>
      <c r="B151" s="126">
        <f t="shared" si="7"/>
        <v>0.18909417535323117</v>
      </c>
      <c r="C151" s="127">
        <f t="shared" si="8"/>
        <v>0.18255792745524815</v>
      </c>
      <c r="D151" s="128">
        <f t="shared" si="9"/>
        <v>0.017442072544751747</v>
      </c>
      <c r="E151" s="129">
        <f t="shared" si="10"/>
        <v>0.7934637521020173</v>
      </c>
    </row>
    <row r="152" spans="1:5" ht="15">
      <c r="A152" s="125">
        <f t="shared" si="6"/>
        <v>12.599999999999971</v>
      </c>
      <c r="B152" s="126">
        <f t="shared" si="7"/>
        <v>0.18635796939754465</v>
      </c>
      <c r="C152" s="127">
        <f t="shared" si="8"/>
        <v>0.18278687383216943</v>
      </c>
      <c r="D152" s="128">
        <f t="shared" si="9"/>
        <v>0.017213126167830477</v>
      </c>
      <c r="E152" s="129">
        <f t="shared" si="10"/>
        <v>0.796428904434625</v>
      </c>
    </row>
    <row r="153" spans="1:5" ht="15">
      <c r="A153" s="125">
        <f t="shared" si="6"/>
        <v>12.69999999999997</v>
      </c>
      <c r="B153" s="126">
        <f t="shared" si="7"/>
        <v>0.18365823846505766</v>
      </c>
      <c r="C153" s="127">
        <f t="shared" si="8"/>
        <v>0.18301337434821363</v>
      </c>
      <c r="D153" s="128">
        <f t="shared" si="9"/>
        <v>0.016986625651786273</v>
      </c>
      <c r="E153" s="129">
        <f t="shared" si="10"/>
        <v>0.7993551358831562</v>
      </c>
    </row>
    <row r="154" spans="1:5" ht="15">
      <c r="A154" s="125">
        <f t="shared" si="6"/>
        <v>12.79999999999997</v>
      </c>
      <c r="B154" s="126">
        <f t="shared" si="7"/>
        <v>0.18099457896405688</v>
      </c>
      <c r="C154" s="127">
        <f t="shared" si="8"/>
        <v>0.18323744120801652</v>
      </c>
      <c r="D154" s="128">
        <f t="shared" si="9"/>
        <v>0.016762558791983392</v>
      </c>
      <c r="E154" s="129">
        <f t="shared" si="10"/>
        <v>0.8022428622439599</v>
      </c>
    </row>
    <row r="155" spans="1:5" ht="15">
      <c r="A155" s="125">
        <f aca="true" t="shared" si="11" ref="A155:A218">A154+$H$25</f>
        <v>12.89999999999997</v>
      </c>
      <c r="B155" s="126">
        <f aca="true" t="shared" si="12" ref="B155:B218">B154+(-$K$7*B154*C154+$K$9*D154)*$H$25</f>
        <v>0.17836658966665014</v>
      </c>
      <c r="C155" s="127">
        <f aca="true" t="shared" si="13" ref="C155:C218">C154+(-$K$7*B154*C154+$K$9*D154+$K$11*D154)*$H$25</f>
        <v>0.18345908690524695</v>
      </c>
      <c r="D155" s="128">
        <f aca="true" t="shared" si="14" ref="D155:D218">D154+($K$7*B154*C154-$K$9*D154-$K$11*D154)*$H$25</f>
        <v>0.016540913094752953</v>
      </c>
      <c r="E155" s="129">
        <f aca="true" t="shared" si="15" ref="E155:E218">E154+($K$11*D154)*$H$25</f>
        <v>0.8050924972385971</v>
      </c>
    </row>
    <row r="156" spans="1:5" ht="15">
      <c r="A156" s="125">
        <f t="shared" si="11"/>
        <v>12.99999999999997</v>
      </c>
      <c r="B156" s="126">
        <f t="shared" si="12"/>
        <v>0.17577387174871859</v>
      </c>
      <c r="C156" s="127">
        <f t="shared" si="13"/>
        <v>0.1836783242134234</v>
      </c>
      <c r="D156" s="128">
        <f t="shared" si="14"/>
        <v>0.016321675786576513</v>
      </c>
      <c r="E156" s="129">
        <f t="shared" si="15"/>
        <v>0.8079044524647051</v>
      </c>
    </row>
    <row r="157" spans="1:5" ht="15">
      <c r="A157" s="125">
        <f t="shared" si="11"/>
        <v>13.09999999999997</v>
      </c>
      <c r="B157" s="126">
        <f t="shared" si="12"/>
        <v>0.17321602882834283</v>
      </c>
      <c r="C157" s="127">
        <f t="shared" si="13"/>
        <v>0.18389516617676563</v>
      </c>
      <c r="D157" s="128">
        <f t="shared" si="14"/>
        <v>0.016104833823234268</v>
      </c>
      <c r="E157" s="129">
        <f t="shared" si="15"/>
        <v>0.8106791373484231</v>
      </c>
    </row>
    <row r="158" spans="1:5" ht="15">
      <c r="A158" s="125">
        <f t="shared" si="11"/>
        <v>13.199999999999969</v>
      </c>
      <c r="B158" s="126">
        <f t="shared" si="12"/>
        <v>0.17069266700271551</v>
      </c>
      <c r="C158" s="127">
        <f t="shared" si="13"/>
        <v>0.1841096261010881</v>
      </c>
      <c r="D158" s="128">
        <f t="shared" si="14"/>
        <v>0.015890373898911774</v>
      </c>
      <c r="E158" s="129">
        <f t="shared" si="15"/>
        <v>0.813416959098373</v>
      </c>
    </row>
    <row r="159" spans="1:5" ht="15">
      <c r="A159" s="125">
        <f t="shared" si="11"/>
        <v>13.299999999999969</v>
      </c>
      <c r="B159" s="126">
        <f t="shared" si="12"/>
        <v>0.16820339488355304</v>
      </c>
      <c r="C159" s="127">
        <f t="shared" si="13"/>
        <v>0.18432171754474064</v>
      </c>
      <c r="D159" s="128">
        <f t="shared" si="14"/>
        <v>0.01567828245525925</v>
      </c>
      <c r="E159" s="129">
        <f t="shared" si="15"/>
        <v>0.816118322661188</v>
      </c>
    </row>
    <row r="160" spans="1:5" ht="15">
      <c r="A160" s="125">
        <f t="shared" si="11"/>
        <v>13.399999999999968</v>
      </c>
      <c r="B160" s="126">
        <f t="shared" si="12"/>
        <v>0.16574782363102042</v>
      </c>
      <c r="C160" s="127">
        <f t="shared" si="13"/>
        <v>0.1845314543096021</v>
      </c>
      <c r="D160" s="128">
        <f t="shared" si="14"/>
        <v>0.015468545690397793</v>
      </c>
      <c r="E160" s="129">
        <f t="shared" si="15"/>
        <v>0.8187836306785821</v>
      </c>
    </row>
    <row r="161" spans="1:5" ht="15">
      <c r="A161" s="125">
        <f t="shared" si="11"/>
        <v>13.499999999999968</v>
      </c>
      <c r="B161" s="126">
        <f t="shared" si="12"/>
        <v>0.16332556698618356</v>
      </c>
      <c r="C161" s="127">
        <f t="shared" si="13"/>
        <v>0.18473885043213287</v>
      </c>
      <c r="D161" s="128">
        <f t="shared" si="14"/>
        <v>0.015261149567867022</v>
      </c>
      <c r="E161" s="129">
        <f t="shared" si="15"/>
        <v>0.8214132834459497</v>
      </c>
    </row>
    <row r="162" spans="1:5" ht="15">
      <c r="A162" s="125">
        <f t="shared" si="11"/>
        <v>13.599999999999968</v>
      </c>
      <c r="B162" s="126">
        <f t="shared" si="12"/>
        <v>0.16093624130200437</v>
      </c>
      <c r="C162" s="127">
        <f t="shared" si="13"/>
        <v>0.18494392017449107</v>
      </c>
      <c r="D162" s="128">
        <f t="shared" si="14"/>
        <v>0.015056079825508824</v>
      </c>
      <c r="E162" s="129">
        <f t="shared" si="15"/>
        <v>0.824007678872487</v>
      </c>
    </row>
    <row r="163" spans="1:5" ht="15">
      <c r="A163" s="125">
        <f t="shared" si="11"/>
        <v>13.699999999999967</v>
      </c>
      <c r="B163" s="126">
        <f t="shared" si="12"/>
        <v>0.15857946557289454</v>
      </c>
      <c r="C163" s="127">
        <f t="shared" si="13"/>
        <v>0.18514667801571771</v>
      </c>
      <c r="D163" s="128">
        <f t="shared" si="14"/>
        <v>0.014853321984282169</v>
      </c>
      <c r="E163" s="129">
        <f t="shared" si="15"/>
        <v>0.8265672124428235</v>
      </c>
    </row>
    <row r="164" spans="1:5" ht="15">
      <c r="A164" s="125">
        <f t="shared" si="11"/>
        <v>13.799999999999967</v>
      </c>
      <c r="B164" s="126">
        <f t="shared" si="12"/>
        <v>0.15625486146284465</v>
      </c>
      <c r="C164" s="127">
        <f t="shared" si="13"/>
        <v>0.1853471386429958</v>
      </c>
      <c r="D164" s="128">
        <f t="shared" si="14"/>
        <v>0.014652861357004091</v>
      </c>
      <c r="E164" s="129">
        <f t="shared" si="15"/>
        <v>0.8290922771801514</v>
      </c>
    </row>
    <row r="165" spans="1:5" ht="15">
      <c r="A165" s="125">
        <f t="shared" si="11"/>
        <v>13.899999999999967</v>
      </c>
      <c r="B165" s="126">
        <f t="shared" si="12"/>
        <v>0.15396205333214583</v>
      </c>
      <c r="C165" s="127">
        <f t="shared" si="13"/>
        <v>0.18554531694298768</v>
      </c>
      <c r="D165" s="128">
        <f t="shared" si="14"/>
        <v>0.014454683057012219</v>
      </c>
      <c r="E165" s="129">
        <f t="shared" si="15"/>
        <v>0.8315832636108421</v>
      </c>
    </row>
    <row r="166" spans="1:5" ht="15">
      <c r="A166" s="125">
        <f t="shared" si="11"/>
        <v>13.999999999999966</v>
      </c>
      <c r="B166" s="126">
        <f t="shared" si="12"/>
        <v>0.1517006682627216</v>
      </c>
      <c r="C166" s="127">
        <f t="shared" si="13"/>
        <v>0.18574122799325554</v>
      </c>
      <c r="D166" s="128">
        <f t="shared" si="14"/>
        <v>0.014258772006744356</v>
      </c>
      <c r="E166" s="129">
        <f t="shared" si="15"/>
        <v>0.8340405597305341</v>
      </c>
    </row>
    <row r="167" spans="1:5" ht="15">
      <c r="A167" s="125">
        <f t="shared" si="11"/>
        <v>14.099999999999966</v>
      </c>
      <c r="B167" s="126">
        <f t="shared" si="12"/>
        <v>0.1494703360820885</v>
      </c>
      <c r="C167" s="127">
        <f t="shared" si="13"/>
        <v>0.18593488705376898</v>
      </c>
      <c r="D167" s="128">
        <f t="shared" si="14"/>
        <v>0.014065112946230916</v>
      </c>
      <c r="E167" s="129">
        <f t="shared" si="15"/>
        <v>0.8364645509716807</v>
      </c>
    </row>
    <row r="168" spans="1:5" ht="15">
      <c r="A168" s="125">
        <f t="shared" si="11"/>
        <v>14.199999999999966</v>
      </c>
      <c r="B168" s="126">
        <f t="shared" si="12"/>
        <v>0.14727068938596405</v>
      </c>
      <c r="C168" s="127">
        <f t="shared" si="13"/>
        <v>0.18612630955850376</v>
      </c>
      <c r="D168" s="128">
        <f t="shared" si="14"/>
        <v>0.013873690441496136</v>
      </c>
      <c r="E168" s="129">
        <f t="shared" si="15"/>
        <v>0.83885562017254</v>
      </c>
    </row>
    <row r="169" spans="1:5" ht="15">
      <c r="A169" s="125">
        <f t="shared" si="11"/>
        <v>14.299999999999965</v>
      </c>
      <c r="B169" s="126">
        <f t="shared" si="12"/>
        <v>0.1451013635595416</v>
      </c>
      <c r="C169" s="127">
        <f t="shared" si="13"/>
        <v>0.18631551110713562</v>
      </c>
      <c r="D169" s="128">
        <f t="shared" si="14"/>
        <v>0.013684488892864263</v>
      </c>
      <c r="E169" s="129">
        <f t="shared" si="15"/>
        <v>0.8412141475475944</v>
      </c>
    </row>
    <row r="170" spans="1:5" ht="15">
      <c r="A170" s="125">
        <f t="shared" si="11"/>
        <v>14.399999999999965</v>
      </c>
      <c r="B170" s="126">
        <f t="shared" si="12"/>
        <v>0.14296199679745183</v>
      </c>
      <c r="C170" s="127">
        <f t="shared" si="13"/>
        <v>0.1865025074568328</v>
      </c>
      <c r="D170" s="128">
        <f t="shared" si="14"/>
        <v>0.013497492543167086</v>
      </c>
      <c r="E170" s="129">
        <f t="shared" si="15"/>
        <v>0.8435405106593813</v>
      </c>
    </row>
    <row r="171" spans="1:5" ht="15">
      <c r="A171" s="125">
        <f t="shared" si="11"/>
        <v>14.499999999999964</v>
      </c>
      <c r="B171" s="126">
        <f t="shared" si="12"/>
        <v>0.14085223012243114</v>
      </c>
      <c r="C171" s="127">
        <f t="shared" si="13"/>
        <v>0.18668731451415052</v>
      </c>
      <c r="D171" s="128">
        <f t="shared" si="14"/>
        <v>0.01331268548584936</v>
      </c>
      <c r="E171" s="129">
        <f t="shared" si="15"/>
        <v>0.8458350843917197</v>
      </c>
    </row>
    <row r="172" spans="1:5" ht="15">
      <c r="A172" s="125">
        <f t="shared" si="11"/>
        <v>14.599999999999964</v>
      </c>
      <c r="B172" s="126">
        <f t="shared" si="12"/>
        <v>0.1387717074027172</v>
      </c>
      <c r="C172" s="127">
        <f t="shared" si="13"/>
        <v>0.18686994832703094</v>
      </c>
      <c r="D172" s="128">
        <f t="shared" si="14"/>
        <v>0.01313005167296893</v>
      </c>
      <c r="E172" s="129">
        <f t="shared" si="15"/>
        <v>0.8480982409243141</v>
      </c>
    </row>
    <row r="173" spans="1:5" ht="15">
      <c r="A173" s="125">
        <f t="shared" si="11"/>
        <v>14.699999999999964</v>
      </c>
      <c r="B173" s="126">
        <f t="shared" si="12"/>
        <v>0.1367200753681929</v>
      </c>
      <c r="C173" s="127">
        <f t="shared" si="13"/>
        <v>0.18705042507691136</v>
      </c>
      <c r="D173" s="128">
        <f t="shared" si="14"/>
        <v>0.012949574923088505</v>
      </c>
      <c r="E173" s="129">
        <f t="shared" si="15"/>
        <v>0.8503303497087188</v>
      </c>
    </row>
    <row r="174" spans="1:5" ht="15">
      <c r="A174" s="125">
        <f t="shared" si="11"/>
        <v>14.799999999999963</v>
      </c>
      <c r="B174" s="126">
        <f t="shared" si="12"/>
        <v>0.1346969836253001</v>
      </c>
      <c r="C174" s="127">
        <f t="shared" si="13"/>
        <v>0.1872287610709436</v>
      </c>
      <c r="D174" s="128">
        <f t="shared" si="14"/>
        <v>0.012771238929056244</v>
      </c>
      <c r="E174" s="129">
        <f t="shared" si="15"/>
        <v>0.8525317774456438</v>
      </c>
    </row>
    <row r="175" spans="1:5" ht="15">
      <c r="A175" s="125">
        <f t="shared" si="11"/>
        <v>14.899999999999963</v>
      </c>
      <c r="B175" s="126">
        <f t="shared" si="12"/>
        <v>0.13270208467074426</v>
      </c>
      <c r="C175" s="127">
        <f t="shared" si="13"/>
        <v>0.18740497273432732</v>
      </c>
      <c r="D175" s="128">
        <f t="shared" si="14"/>
        <v>0.012595027265672526</v>
      </c>
      <c r="E175" s="129">
        <f t="shared" si="15"/>
        <v>0.8547028880635833</v>
      </c>
    </row>
    <row r="176" spans="1:5" ht="15">
      <c r="A176" s="125">
        <f t="shared" si="11"/>
        <v>14.999999999999963</v>
      </c>
      <c r="B176" s="126">
        <f t="shared" si="12"/>
        <v>0.13073503390401203</v>
      </c>
      <c r="C176" s="127">
        <f t="shared" si="13"/>
        <v>0.18757907660275944</v>
      </c>
      <c r="D176" s="128">
        <f t="shared" si="14"/>
        <v>0.012420923397240427</v>
      </c>
      <c r="E176" s="129">
        <f t="shared" si="15"/>
        <v>0.8568440426987476</v>
      </c>
    </row>
    <row r="177" spans="1:5" ht="15">
      <c r="A177" s="125">
        <f t="shared" si="11"/>
        <v>15.099999999999962</v>
      </c>
      <c r="B177" s="126">
        <f t="shared" si="12"/>
        <v>0.12879548963872395</v>
      </c>
      <c r="C177" s="127">
        <f t="shared" si="13"/>
        <v>0.18775108931500223</v>
      </c>
      <c r="D177" s="128">
        <f t="shared" si="14"/>
        <v>0.012248910684997649</v>
      </c>
      <c r="E177" s="129">
        <f t="shared" si="15"/>
        <v>0.8589555996762784</v>
      </c>
    </row>
    <row r="178" spans="1:5" ht="15">
      <c r="A178" s="125">
        <f t="shared" si="11"/>
        <v>15.199999999999962</v>
      </c>
      <c r="B178" s="126">
        <f t="shared" si="12"/>
        <v>0.1268831131128442</v>
      </c>
      <c r="C178" s="127">
        <f t="shared" si="13"/>
        <v>0.18792102760557208</v>
      </c>
      <c r="D178" s="128">
        <f t="shared" si="14"/>
        <v>0.012078972394427803</v>
      </c>
      <c r="E178" s="129">
        <f t="shared" si="15"/>
        <v>0.861037914492728</v>
      </c>
    </row>
    <row r="179" spans="1:5" ht="15">
      <c r="A179" s="125">
        <f t="shared" si="11"/>
        <v>15.299999999999962</v>
      </c>
      <c r="B179" s="126">
        <f t="shared" si="12"/>
        <v>0.12499756849777013</v>
      </c>
      <c r="C179" s="127">
        <f t="shared" si="13"/>
        <v>0.18808890829755073</v>
      </c>
      <c r="D179" s="128">
        <f t="shared" si="14"/>
        <v>0.011911091702449143</v>
      </c>
      <c r="E179" s="129">
        <f t="shared" si="15"/>
        <v>0.8630913397997808</v>
      </c>
    </row>
    <row r="180" spans="1:5" ht="15">
      <c r="A180" s="125">
        <f t="shared" si="11"/>
        <v>15.399999999999961</v>
      </c>
      <c r="B180" s="126">
        <f t="shared" si="12"/>
        <v>0.12313852290632393</v>
      </c>
      <c r="C180" s="127">
        <f t="shared" si="13"/>
        <v>0.18825474829552089</v>
      </c>
      <c r="D180" s="128">
        <f t="shared" si="14"/>
        <v>0.011745251704478994</v>
      </c>
      <c r="E180" s="129">
        <f t="shared" si="15"/>
        <v>0.8651162253891972</v>
      </c>
    </row>
    <row r="181" spans="1:5" ht="15">
      <c r="A181" s="125">
        <f t="shared" si="11"/>
        <v>15.499999999999961</v>
      </c>
      <c r="B181" s="126">
        <f t="shared" si="12"/>
        <v>0.12130564639966916</v>
      </c>
      <c r="C181" s="127">
        <f t="shared" si="13"/>
        <v>0.18841856457862755</v>
      </c>
      <c r="D181" s="128">
        <f t="shared" si="14"/>
        <v>0.011581435421372343</v>
      </c>
      <c r="E181" s="129">
        <f t="shared" si="15"/>
        <v>0.8671129181789586</v>
      </c>
    </row>
    <row r="182" spans="1:5" ht="15">
      <c r="A182" s="125">
        <f t="shared" si="11"/>
        <v>15.59999999999996</v>
      </c>
      <c r="B182" s="126">
        <f t="shared" si="12"/>
        <v>0.11949861199317506</v>
      </c>
      <c r="C182" s="127">
        <f t="shared" si="13"/>
        <v>0.18858037419376675</v>
      </c>
      <c r="D182" s="128">
        <f t="shared" si="14"/>
        <v>0.01141962580623315</v>
      </c>
      <c r="E182" s="129">
        <f t="shared" si="15"/>
        <v>0.869081762200592</v>
      </c>
    </row>
    <row r="183" spans="1:5" ht="15">
      <c r="A183" s="125">
        <f t="shared" si="11"/>
        <v>15.69999999999996</v>
      </c>
      <c r="B183" s="126">
        <f t="shared" si="12"/>
        <v>0.1177170956612514</v>
      </c>
      <c r="C183" s="127">
        <f t="shared" si="13"/>
        <v>0.18874019424890273</v>
      </c>
      <c r="D183" s="128">
        <f t="shared" si="14"/>
        <v>0.011259805751097179</v>
      </c>
      <c r="E183" s="129">
        <f t="shared" si="15"/>
        <v>0.8710230985876516</v>
      </c>
    </row>
    <row r="184" spans="1:5" ht="15">
      <c r="A184" s="125">
        <f t="shared" si="11"/>
        <v>15.79999999999996</v>
      </c>
      <c r="B184" s="126">
        <f t="shared" si="12"/>
        <v>0.11596077634117681</v>
      </c>
      <c r="C184" s="127">
        <f t="shared" si="13"/>
        <v>0.18889804190651466</v>
      </c>
      <c r="D184" s="128">
        <f t="shared" si="14"/>
        <v>0.01110195809348524</v>
      </c>
      <c r="E184" s="129">
        <f t="shared" si="15"/>
        <v>0.8729372655653381</v>
      </c>
    </row>
    <row r="185" spans="1:5" ht="15">
      <c r="A185" s="125">
        <f t="shared" si="11"/>
        <v>15.89999999999996</v>
      </c>
      <c r="B185" s="126">
        <f t="shared" si="12"/>
        <v>0.1142293359359436</v>
      </c>
      <c r="C185" s="127">
        <f t="shared" si="13"/>
        <v>0.18905393437717394</v>
      </c>
      <c r="D185" s="128">
        <f t="shared" si="14"/>
        <v>0.010946065622825955</v>
      </c>
      <c r="E185" s="129">
        <f t="shared" si="15"/>
        <v>0.8748245984412306</v>
      </c>
    </row>
    <row r="186" spans="1:5" ht="15">
      <c r="A186" s="125">
        <f t="shared" si="11"/>
        <v>15.99999999999996</v>
      </c>
      <c r="B186" s="126">
        <f t="shared" si="12"/>
        <v>0.11252245931614192</v>
      </c>
      <c r="C186" s="127">
        <f t="shared" si="13"/>
        <v>0.1892078889132527</v>
      </c>
      <c r="D186" s="128">
        <f t="shared" si="14"/>
        <v>0.010792111086747215</v>
      </c>
      <c r="E186" s="129">
        <f t="shared" si="15"/>
        <v>0.876685429597111</v>
      </c>
    </row>
    <row r="187" spans="1:5" ht="15">
      <c r="A187" s="125">
        <f t="shared" si="11"/>
        <v>16.09999999999996</v>
      </c>
      <c r="B187" s="126">
        <f t="shared" si="12"/>
        <v>0.11083983432090634</v>
      </c>
      <c r="C187" s="127">
        <f t="shared" si="13"/>
        <v>0.18935992280276415</v>
      </c>
      <c r="D187" s="128">
        <f t="shared" si="14"/>
        <v>0.010640077197235765</v>
      </c>
      <c r="E187" s="129">
        <f t="shared" si="15"/>
        <v>0.878520088481858</v>
      </c>
    </row>
    <row r="188" spans="1:5" ht="15">
      <c r="A188" s="125">
        <f t="shared" si="11"/>
        <v>16.19999999999996</v>
      </c>
      <c r="B188" s="126">
        <f t="shared" si="12"/>
        <v>0.10918115175794765</v>
      </c>
      <c r="C188" s="127">
        <f t="shared" si="13"/>
        <v>0.18951005336333554</v>
      </c>
      <c r="D188" s="128">
        <f t="shared" si="14"/>
        <v>0.010489946636664377</v>
      </c>
      <c r="E188" s="129">
        <f t="shared" si="15"/>
        <v>0.8803289016053881</v>
      </c>
    </row>
    <row r="189" spans="1:5" ht="15">
      <c r="A189" s="125">
        <f t="shared" si="11"/>
        <v>16.29999999999996</v>
      </c>
      <c r="B189" s="126">
        <f t="shared" si="12"/>
        <v>0.1075461054026928</v>
      </c>
      <c r="C189" s="127">
        <f t="shared" si="13"/>
        <v>0.18965829793631364</v>
      </c>
      <c r="D189" s="128">
        <f t="shared" si="14"/>
        <v>0.010341702063686285</v>
      </c>
      <c r="E189" s="129">
        <f t="shared" si="15"/>
        <v>0.882112192533621</v>
      </c>
    </row>
    <row r="190" spans="1:5" ht="15">
      <c r="A190" s="125">
        <f t="shared" si="11"/>
        <v>16.399999999999963</v>
      </c>
      <c r="B190" s="126">
        <f t="shared" si="12"/>
        <v>0.10593439199655576</v>
      </c>
      <c r="C190" s="127">
        <f t="shared" si="13"/>
        <v>0.18980467388100328</v>
      </c>
      <c r="D190" s="128">
        <f t="shared" si="14"/>
        <v>0.010195326118996652</v>
      </c>
      <c r="E190" s="129">
        <f t="shared" si="15"/>
        <v>0.8838702818844477</v>
      </c>
    </row>
    <row r="191" spans="1:5" ht="15">
      <c r="A191" s="125">
        <f t="shared" si="11"/>
        <v>16.499999999999964</v>
      </c>
      <c r="B191" s="126">
        <f t="shared" si="12"/>
        <v>0.104345711244362</v>
      </c>
      <c r="C191" s="127">
        <f t="shared" si="13"/>
        <v>0.18994919856903894</v>
      </c>
      <c r="D191" s="128">
        <f t="shared" si="14"/>
        <v>0.010050801430960984</v>
      </c>
      <c r="E191" s="129">
        <f t="shared" si="15"/>
        <v>0.8856034873246772</v>
      </c>
    </row>
    <row r="192" spans="1:5" ht="15">
      <c r="A192" s="125">
        <f t="shared" si="11"/>
        <v>16.599999999999966</v>
      </c>
      <c r="B192" s="126">
        <f t="shared" si="12"/>
        <v>0.1027797658109491</v>
      </c>
      <c r="C192" s="127">
        <f t="shared" si="13"/>
        <v>0.1900918893788894</v>
      </c>
      <c r="D192" s="128">
        <f t="shared" si="14"/>
        <v>0.009908110621110517</v>
      </c>
      <c r="E192" s="129">
        <f t="shared" si="15"/>
        <v>0.8873121235679405</v>
      </c>
    </row>
    <row r="193" spans="1:5" ht="15">
      <c r="A193" s="125">
        <f t="shared" si="11"/>
        <v>16.699999999999967</v>
      </c>
      <c r="B193" s="126">
        <f t="shared" si="12"/>
        <v>0.1012362613169661</v>
      </c>
      <c r="C193" s="127">
        <f t="shared" si="13"/>
        <v>0.19023276369049522</v>
      </c>
      <c r="D193" s="128">
        <f t="shared" si="14"/>
        <v>0.00976723630950472</v>
      </c>
      <c r="E193" s="129">
        <f t="shared" si="15"/>
        <v>0.8889965023735293</v>
      </c>
    </row>
    <row r="194" spans="1:5" ht="15">
      <c r="A194" s="125">
        <f t="shared" si="11"/>
        <v>16.79999999999997</v>
      </c>
      <c r="B194" s="126">
        <f t="shared" si="12"/>
        <v>0.09971490633389382</v>
      </c>
      <c r="C194" s="127">
        <f t="shared" si="13"/>
        <v>0.19037183888003872</v>
      </c>
      <c r="D194" s="128">
        <f t="shared" si="14"/>
        <v>0.009628161119961202</v>
      </c>
      <c r="E194" s="129">
        <f t="shared" si="15"/>
        <v>0.8906569325461452</v>
      </c>
    </row>
    <row r="195" spans="1:5" ht="15">
      <c r="A195" s="125">
        <f t="shared" si="11"/>
        <v>16.89999999999997</v>
      </c>
      <c r="B195" s="126">
        <f t="shared" si="12"/>
        <v>0.09821541237830826</v>
      </c>
      <c r="C195" s="127">
        <f t="shared" si="13"/>
        <v>0.19050913231484656</v>
      </c>
      <c r="D195" s="128">
        <f t="shared" si="14"/>
        <v>0.009490867685153358</v>
      </c>
      <c r="E195" s="129">
        <f t="shared" si="15"/>
        <v>0.8922937199365386</v>
      </c>
    </row>
    <row r="196" spans="1:5" ht="15">
      <c r="A196" s="125">
        <f t="shared" si="11"/>
        <v>16.99999999999997</v>
      </c>
      <c r="B196" s="126">
        <f t="shared" si="12"/>
        <v>0.09673749390540928</v>
      </c>
      <c r="C196" s="127">
        <f t="shared" si="13"/>
        <v>0.19064466134842364</v>
      </c>
      <c r="D196" s="128">
        <f t="shared" si="14"/>
        <v>0.00935533865157627</v>
      </c>
      <c r="E196" s="129">
        <f t="shared" si="15"/>
        <v>0.8939071674430147</v>
      </c>
    </row>
    <row r="197" spans="1:5" ht="15">
      <c r="A197" s="125">
        <f t="shared" si="11"/>
        <v>17.099999999999973</v>
      </c>
      <c r="B197" s="126">
        <f t="shared" si="12"/>
        <v>0.09528086830183617</v>
      </c>
      <c r="C197" s="127">
        <f t="shared" si="13"/>
        <v>0.1907784433156185</v>
      </c>
      <c r="D197" s="128">
        <f t="shared" si="14"/>
        <v>0.009221556684381418</v>
      </c>
      <c r="E197" s="129">
        <f t="shared" si="15"/>
        <v>0.8954975750137827</v>
      </c>
    </row>
    <row r="198" spans="1:5" ht="15">
      <c r="A198" s="125">
        <f t="shared" si="11"/>
        <v>17.199999999999974</v>
      </c>
      <c r="B198" s="126">
        <f t="shared" si="12"/>
        <v>0.09384525587779186</v>
      </c>
      <c r="C198" s="127">
        <f t="shared" si="13"/>
        <v>0.19091049552791903</v>
      </c>
      <c r="D198" s="128">
        <f t="shared" si="14"/>
        <v>0.009089504472080893</v>
      </c>
      <c r="E198" s="129">
        <f t="shared" si="15"/>
        <v>0.8970652396501275</v>
      </c>
    </row>
    <row r="199" spans="1:5" ht="15">
      <c r="A199" s="125">
        <f t="shared" si="11"/>
        <v>17.299999999999976</v>
      </c>
      <c r="B199" s="126">
        <f t="shared" si="12"/>
        <v>0.09243037985849714</v>
      </c>
      <c r="C199" s="127">
        <f t="shared" si="13"/>
        <v>0.19104083526887805</v>
      </c>
      <c r="D199" s="128">
        <f t="shared" si="14"/>
        <v>0.008959164731121856</v>
      </c>
      <c r="E199" s="129">
        <f t="shared" si="15"/>
        <v>0.8986104554103813</v>
      </c>
    </row>
    <row r="200" spans="1:5" ht="15">
      <c r="A200" s="125">
        <f t="shared" si="11"/>
        <v>17.399999999999977</v>
      </c>
      <c r="B200" s="126">
        <f t="shared" si="12"/>
        <v>0.09103596637499616</v>
      </c>
      <c r="C200" s="127">
        <f t="shared" si="13"/>
        <v>0.19116947978966778</v>
      </c>
      <c r="D200" s="128">
        <f t="shared" si="14"/>
        <v>0.008830520210332128</v>
      </c>
      <c r="E200" s="129">
        <f t="shared" si="15"/>
        <v>0.9001335134146721</v>
      </c>
    </row>
    <row r="201" spans="1:5" ht="15">
      <c r="A201" s="125">
        <f t="shared" si="11"/>
        <v>17.49999999999998</v>
      </c>
      <c r="B201" s="126">
        <f t="shared" si="12"/>
        <v>0.089661744454334</v>
      </c>
      <c r="C201" s="127">
        <f t="shared" si="13"/>
        <v>0.19129644630476209</v>
      </c>
      <c r="D201" s="128">
        <f t="shared" si="14"/>
        <v>0.008703553695237823</v>
      </c>
      <c r="E201" s="129">
        <f t="shared" si="15"/>
        <v>0.9016347018504285</v>
      </c>
    </row>
    <row r="202" spans="1:5" ht="15">
      <c r="A202" s="125">
        <f t="shared" si="11"/>
        <v>17.59999999999998</v>
      </c>
      <c r="B202" s="126">
        <f t="shared" si="12"/>
        <v>0.08830744600912732</v>
      </c>
      <c r="C202" s="127">
        <f t="shared" si="13"/>
        <v>0.19142175198774583</v>
      </c>
      <c r="D202" s="128">
        <f t="shared" si="14"/>
        <v>0.00857824801225407</v>
      </c>
      <c r="E202" s="129">
        <f t="shared" si="15"/>
        <v>0.903114305978619</v>
      </c>
    </row>
    <row r="203" spans="1:5" ht="15">
      <c r="A203" s="125">
        <f t="shared" si="11"/>
        <v>17.69999999999998</v>
      </c>
      <c r="B203" s="126">
        <f t="shared" si="12"/>
        <v>0.08697280582654833</v>
      </c>
      <c r="C203" s="127">
        <f t="shared" si="13"/>
        <v>0.19154541396725003</v>
      </c>
      <c r="D203" s="128">
        <f t="shared" si="14"/>
        <v>0.008454586032749872</v>
      </c>
      <c r="E203" s="129">
        <f t="shared" si="15"/>
        <v>0.9045726081407022</v>
      </c>
    </row>
    <row r="204" spans="1:5" ht="15">
      <c r="A204" s="125">
        <f t="shared" si="11"/>
        <v>17.799999999999983</v>
      </c>
      <c r="B204" s="126">
        <f t="shared" si="12"/>
        <v>0.0856575615567424</v>
      </c>
      <c r="C204" s="127">
        <f t="shared" si="13"/>
        <v>0.19166744932301158</v>
      </c>
      <c r="D204" s="128">
        <f t="shared" si="14"/>
        <v>0.008332550676988331</v>
      </c>
      <c r="E204" s="129">
        <f t="shared" si="15"/>
        <v>0.9060098877662697</v>
      </c>
    </row>
    <row r="205" spans="1:5" ht="15">
      <c r="A205" s="125">
        <f t="shared" si="11"/>
        <v>17.899999999999984</v>
      </c>
      <c r="B205" s="126">
        <f t="shared" si="12"/>
        <v>0.08436145370069931</v>
      </c>
      <c r="C205" s="127">
        <f t="shared" si="13"/>
        <v>0.19178787508205652</v>
      </c>
      <c r="D205" s="128">
        <f t="shared" si="14"/>
        <v>0.008212124917943398</v>
      </c>
      <c r="E205" s="129">
        <f t="shared" si="15"/>
        <v>0.9074264213813577</v>
      </c>
    </row>
    <row r="206" spans="1:5" ht="15">
      <c r="A206" s="125">
        <f t="shared" si="11"/>
        <v>17.999999999999986</v>
      </c>
      <c r="B206" s="126">
        <f t="shared" si="12"/>
        <v>0.08308422559759782</v>
      </c>
      <c r="C206" s="127">
        <f t="shared" si="13"/>
        <v>0.1919067082150054</v>
      </c>
      <c r="D206" s="128">
        <f t="shared" si="14"/>
        <v>0.008093291784994508</v>
      </c>
      <c r="E206" s="129">
        <f t="shared" si="15"/>
        <v>0.9088224826174081</v>
      </c>
    </row>
    <row r="207" spans="1:5" ht="15">
      <c r="A207" s="125">
        <f t="shared" si="11"/>
        <v>18.099999999999987</v>
      </c>
      <c r="B207" s="126">
        <f t="shared" si="12"/>
        <v>0.08182562341164286</v>
      </c>
      <c r="C207" s="127">
        <f t="shared" si="13"/>
        <v>0.19202396563249952</v>
      </c>
      <c r="D207" s="128">
        <f t="shared" si="14"/>
        <v>0.007976034367500395</v>
      </c>
      <c r="E207" s="129">
        <f t="shared" si="15"/>
        <v>0.9101983422208572</v>
      </c>
    </row>
    <row r="208" spans="1:5" ht="15">
      <c r="A208" s="125">
        <f t="shared" si="11"/>
        <v>18.19999999999999</v>
      </c>
      <c r="B208" s="126">
        <f t="shared" si="12"/>
        <v>0.08058539611841464</v>
      </c>
      <c r="C208" s="127">
        <f t="shared" si="13"/>
        <v>0.19213966418174636</v>
      </c>
      <c r="D208" s="128">
        <f t="shared" si="14"/>
        <v>0.007860335818253546</v>
      </c>
      <c r="E208" s="129">
        <f t="shared" si="15"/>
        <v>0.9115542680633322</v>
      </c>
    </row>
    <row r="209" spans="1:5" ht="15">
      <c r="A209" s="125">
        <f t="shared" si="11"/>
        <v>18.29999999999999</v>
      </c>
      <c r="B209" s="126">
        <f t="shared" si="12"/>
        <v>0.07936329549074836</v>
      </c>
      <c r="C209" s="127">
        <f t="shared" si="13"/>
        <v>0.19225382064318317</v>
      </c>
      <c r="D209" s="128">
        <f t="shared" si="14"/>
        <v>0.007746179356816726</v>
      </c>
      <c r="E209" s="129">
        <f t="shared" si="15"/>
        <v>0.9128905251524353</v>
      </c>
    </row>
    <row r="210" spans="1:5" ht="15">
      <c r="A210" s="125">
        <f t="shared" si="11"/>
        <v>18.39999999999999</v>
      </c>
      <c r="B210" s="126">
        <f t="shared" si="12"/>
        <v>0.07815907608416316</v>
      </c>
      <c r="C210" s="127">
        <f t="shared" si="13"/>
        <v>0.1923664517272568</v>
      </c>
      <c r="D210" s="128">
        <f t="shared" si="14"/>
        <v>0.007633548272743084</v>
      </c>
      <c r="E210" s="129">
        <f t="shared" si="15"/>
        <v>0.9142073756430942</v>
      </c>
    </row>
    <row r="211" spans="1:5" ht="15">
      <c r="A211" s="125">
        <f t="shared" si="11"/>
        <v>18.499999999999993</v>
      </c>
      <c r="B211" s="126">
        <f t="shared" si="12"/>
        <v>0.07697249522185852</v>
      </c>
      <c r="C211" s="127">
        <f t="shared" si="13"/>
        <v>0.1924775740713185</v>
      </c>
      <c r="D211" s="128">
        <f t="shared" si="14"/>
        <v>0.007522425928681402</v>
      </c>
      <c r="E211" s="129">
        <f t="shared" si="15"/>
        <v>0.9155050788494605</v>
      </c>
    </row>
    <row r="212" spans="1:5" ht="15">
      <c r="A212" s="125">
        <f t="shared" si="11"/>
        <v>18.599999999999994</v>
      </c>
      <c r="B212" s="126">
        <f t="shared" si="12"/>
        <v>0.07580331297929599</v>
      </c>
      <c r="C212" s="127">
        <f t="shared" si="13"/>
        <v>0.1925872042366318</v>
      </c>
      <c r="D212" s="128">
        <f t="shared" si="14"/>
        <v>0.00741279576336809</v>
      </c>
      <c r="E212" s="129">
        <f t="shared" si="15"/>
        <v>0.9167838912573364</v>
      </c>
    </row>
    <row r="213" spans="1:5" ht="15">
      <c r="A213" s="125">
        <f t="shared" si="11"/>
        <v>18.699999999999996</v>
      </c>
      <c r="B213" s="126">
        <f t="shared" si="12"/>
        <v>0.07465129216838397</v>
      </c>
      <c r="C213" s="127">
        <f t="shared" si="13"/>
        <v>0.19269535870549237</v>
      </c>
      <c r="D213" s="128">
        <f t="shared" si="14"/>
        <v>0.007304641294507532</v>
      </c>
      <c r="E213" s="129">
        <f t="shared" si="15"/>
        <v>0.918044066537109</v>
      </c>
    </row>
    <row r="214" spans="1:5" ht="15">
      <c r="A214" s="125">
        <f t="shared" si="11"/>
        <v>18.799999999999997</v>
      </c>
      <c r="B214" s="126">
        <f t="shared" si="12"/>
        <v>0.07351619832128273</v>
      </c>
      <c r="C214" s="127">
        <f t="shared" si="13"/>
        <v>0.19280205387845742</v>
      </c>
      <c r="D214" s="128">
        <f t="shared" si="14"/>
        <v>0.007197946121542486</v>
      </c>
      <c r="E214" s="129">
        <f t="shared" si="15"/>
        <v>0.9192858555571753</v>
      </c>
    </row>
    <row r="215" spans="1:5" ht="15">
      <c r="A215" s="125">
        <f t="shared" si="11"/>
        <v>18.9</v>
      </c>
      <c r="B215" s="126">
        <f t="shared" si="12"/>
        <v>0.07239779967384678</v>
      </c>
      <c r="C215" s="127">
        <f t="shared" si="13"/>
        <v>0.1929073060716837</v>
      </c>
      <c r="D215" s="128">
        <f t="shared" si="14"/>
        <v>0.007092693928316213</v>
      </c>
      <c r="E215" s="129">
        <f t="shared" si="15"/>
        <v>0.9205095063978376</v>
      </c>
    </row>
    <row r="216" spans="1:5" ht="15">
      <c r="A216" s="125">
        <f t="shared" si="11"/>
        <v>19</v>
      </c>
      <c r="B216" s="126">
        <f t="shared" si="12"/>
        <v>0.07129586714872117</v>
      </c>
      <c r="C216" s="127">
        <f t="shared" si="13"/>
        <v>0.19301113151437183</v>
      </c>
      <c r="D216" s="128">
        <f t="shared" si="14"/>
        <v>0.006988868485628067</v>
      </c>
      <c r="E216" s="129">
        <f t="shared" si="15"/>
        <v>0.9217152643656513</v>
      </c>
    </row>
    <row r="217" spans="1:5" ht="15">
      <c r="A217" s="125">
        <f t="shared" si="11"/>
        <v>19.1</v>
      </c>
      <c r="B217" s="126">
        <f t="shared" si="12"/>
        <v>0.07021017433810815</v>
      </c>
      <c r="C217" s="127">
        <f t="shared" si="13"/>
        <v>0.19311354634631558</v>
      </c>
      <c r="D217" s="128">
        <f t="shared" si="14"/>
        <v>0.006886453653684317</v>
      </c>
      <c r="E217" s="129">
        <f t="shared" si="15"/>
        <v>0.922903372008208</v>
      </c>
    </row>
    <row r="218" spans="1:5" ht="15">
      <c r="A218" s="125">
        <f t="shared" si="11"/>
        <v>19.200000000000003</v>
      </c>
      <c r="B218" s="126">
        <f t="shared" si="12"/>
        <v>0.06914049748622018</v>
      </c>
      <c r="C218" s="127">
        <f t="shared" si="13"/>
        <v>0.19321456661555395</v>
      </c>
      <c r="D218" s="128">
        <f t="shared" si="14"/>
        <v>0.00678543338444595</v>
      </c>
      <c r="E218" s="129">
        <f t="shared" si="15"/>
        <v>0.9240740691293344</v>
      </c>
    </row>
    <row r="219" spans="1:5" ht="15">
      <c r="A219" s="125">
        <f aca="true" t="shared" si="16" ref="A219:A282">A218+$H$25</f>
        <v>19.300000000000004</v>
      </c>
      <c r="B219" s="126">
        <f aca="true" t="shared" si="17" ref="B219:B282">B218+(-$K$7*B218*C218+$K$9*D218)*$H$25</f>
        <v>0.06808661547143505</v>
      </c>
      <c r="C219" s="127">
        <f aca="true" t="shared" si="18" ref="C219:C282">C218+(-$K$7*B218*C218+$K$9*D218+$K$11*D218)*$H$25</f>
        <v>0.1933142082761246</v>
      </c>
      <c r="D219" s="128">
        <f aca="true" t="shared" si="19" ref="D219:D282">D218+($K$7*B218*C218-$K$9*D218-$K$11*D218)*$H$25</f>
        <v>0.00668579172387528</v>
      </c>
      <c r="E219" s="129">
        <f aca="true" t="shared" si="20" ref="E219:E282">E218+($K$11*D218)*$H$25</f>
        <v>0.9252275928046902</v>
      </c>
    </row>
    <row r="220" spans="1:5" ht="15">
      <c r="A220" s="125">
        <f t="shared" si="16"/>
        <v>19.400000000000006</v>
      </c>
      <c r="B220" s="126">
        <f t="shared" si="17"/>
        <v>0.06704830978816838</v>
      </c>
      <c r="C220" s="127">
        <f t="shared" si="18"/>
        <v>0.19341248718591675</v>
      </c>
      <c r="D220" s="128">
        <f t="shared" si="19"/>
        <v>0.0065875128140831535</v>
      </c>
      <c r="E220" s="129">
        <f t="shared" si="20"/>
        <v>0.926364177397749</v>
      </c>
    </row>
    <row r="221" spans="1:5" ht="15">
      <c r="A221" s="125">
        <f t="shared" si="16"/>
        <v>19.500000000000007</v>
      </c>
      <c r="B221" s="126">
        <f t="shared" si="17"/>
        <v>0.06602536452847879</v>
      </c>
      <c r="C221" s="127">
        <f t="shared" si="18"/>
        <v>0.1935094191046213</v>
      </c>
      <c r="D221" s="128">
        <f t="shared" si="19"/>
        <v>0.0064905808953786</v>
      </c>
      <c r="E221" s="129">
        <f t="shared" si="20"/>
        <v>0.9274840545761431</v>
      </c>
    </row>
    <row r="222" spans="1:5" ht="15">
      <c r="A222" s="125">
        <f t="shared" si="16"/>
        <v>19.60000000000001</v>
      </c>
      <c r="B222" s="126">
        <f t="shared" si="17"/>
        <v>0.06501756636342028</v>
      </c>
      <c r="C222" s="127">
        <f t="shared" si="18"/>
        <v>0.19360501969177715</v>
      </c>
      <c r="D222" s="128">
        <f t="shared" si="19"/>
        <v>0.006394980308222754</v>
      </c>
      <c r="E222" s="129">
        <f t="shared" si="20"/>
        <v>0.9285874533283575</v>
      </c>
    </row>
    <row r="223" spans="1:5" ht="15">
      <c r="A223" s="125">
        <f t="shared" si="16"/>
        <v>19.70000000000001</v>
      </c>
      <c r="B223" s="126">
        <f t="shared" si="17"/>
        <v>0.06402470452415625</v>
      </c>
      <c r="C223" s="127">
        <f t="shared" si="18"/>
        <v>0.193699304504911</v>
      </c>
      <c r="D223" s="128">
        <f t="shared" si="19"/>
        <v>0.006300695495088913</v>
      </c>
      <c r="E223" s="129">
        <f t="shared" si="20"/>
        <v>0.9296745999807553</v>
      </c>
    </row>
    <row r="224" spans="1:5" ht="15">
      <c r="A224" s="125">
        <f t="shared" si="16"/>
        <v>19.80000000000001</v>
      </c>
      <c r="B224" s="126">
        <f t="shared" si="17"/>
        <v>0.06304657078284948</v>
      </c>
      <c r="C224" s="127">
        <f t="shared" si="18"/>
        <v>0.19379228899776932</v>
      </c>
      <c r="D224" s="128">
        <f t="shared" si="19"/>
        <v>0.006207711002230574</v>
      </c>
      <c r="E224" s="129">
        <f t="shared" si="20"/>
        <v>0.9307457182149205</v>
      </c>
    </row>
    <row r="225" spans="1:5" ht="15">
      <c r="A225" s="125">
        <f t="shared" si="16"/>
        <v>19.900000000000013</v>
      </c>
      <c r="B225" s="126">
        <f t="shared" si="17"/>
        <v>0.062082959433341516</v>
      </c>
      <c r="C225" s="127">
        <f t="shared" si="18"/>
        <v>0.19388398851864055</v>
      </c>
      <c r="D225" s="128">
        <f t="shared" si="19"/>
        <v>0.006116011481359339</v>
      </c>
      <c r="E225" s="129">
        <f t="shared" si="20"/>
        <v>0.9318010290852997</v>
      </c>
    </row>
    <row r="226" spans="1:5" ht="15">
      <c r="A226" s="125">
        <f t="shared" si="16"/>
        <v>20.000000000000014</v>
      </c>
      <c r="B226" s="126">
        <f t="shared" si="17"/>
        <v>0.06113366727163524</v>
      </c>
      <c r="C226" s="127">
        <f t="shared" si="18"/>
        <v>0.19397441830876536</v>
      </c>
      <c r="D226" s="128">
        <f t="shared" si="19"/>
        <v>0.006025581691234526</v>
      </c>
      <c r="E226" s="129">
        <f t="shared" si="20"/>
        <v>0.9328407510371308</v>
      </c>
    </row>
    <row r="227" spans="1:5" ht="15">
      <c r="A227" s="125">
        <f t="shared" si="16"/>
        <v>20.100000000000016</v>
      </c>
      <c r="B227" s="126">
        <f t="shared" si="17"/>
        <v>0.060198493576193515</v>
      </c>
      <c r="C227" s="127">
        <f t="shared" si="18"/>
        <v>0.1940635935008335</v>
      </c>
      <c r="D227" s="128">
        <f t="shared" si="19"/>
        <v>0.00593640649916638</v>
      </c>
      <c r="E227" s="129">
        <f t="shared" si="20"/>
        <v>0.9338650999246407</v>
      </c>
    </row>
    <row r="228" spans="1:5" ht="15">
      <c r="A228" s="125">
        <f t="shared" si="16"/>
        <v>20.200000000000017</v>
      </c>
      <c r="B228" s="126">
        <f t="shared" si="17"/>
        <v>0.05927724008806687</v>
      </c>
      <c r="C228" s="127">
        <f t="shared" si="18"/>
        <v>0.1941515291175651</v>
      </c>
      <c r="D228" s="128">
        <f t="shared" si="19"/>
        <v>0.005848470882434746</v>
      </c>
      <c r="E228" s="129">
        <f t="shared" si="20"/>
        <v>0.934874289029499</v>
      </c>
    </row>
    <row r="229" spans="1:5" ht="15">
      <c r="A229" s="125">
        <f t="shared" si="16"/>
        <v>20.30000000000002</v>
      </c>
      <c r="B229" s="126">
        <f t="shared" si="17"/>
        <v>0.05836971099086265</v>
      </c>
      <c r="C229" s="127">
        <f t="shared" si="18"/>
        <v>0.1942382400703748</v>
      </c>
      <c r="D229" s="128">
        <f t="shared" si="19"/>
        <v>0.005761759929625057</v>
      </c>
      <c r="E229" s="129">
        <f t="shared" si="20"/>
        <v>0.9358685290795129</v>
      </c>
    </row>
    <row r="230" spans="1:5" ht="15">
      <c r="A230" s="125">
        <f t="shared" si="16"/>
        <v>20.40000000000002</v>
      </c>
      <c r="B230" s="126">
        <f t="shared" si="17"/>
        <v>0.057475712890567916</v>
      </c>
      <c r="C230" s="127">
        <f t="shared" si="18"/>
        <v>0.19432374115811632</v>
      </c>
      <c r="D230" s="128">
        <f t="shared" si="19"/>
        <v>0.0056762588418835256</v>
      </c>
      <c r="E230" s="129">
        <f t="shared" si="20"/>
        <v>0.9368480282675492</v>
      </c>
    </row>
    <row r="231" spans="1:5" ht="15">
      <c r="A231" s="125">
        <f t="shared" si="16"/>
        <v>20.50000000000002</v>
      </c>
      <c r="B231" s="126">
        <f t="shared" si="17"/>
        <v>0.05659505479523787</v>
      </c>
      <c r="C231" s="127">
        <f t="shared" si="18"/>
        <v>0.19440804706590648</v>
      </c>
      <c r="D231" s="128">
        <f t="shared" si="19"/>
        <v>0.005591952934093372</v>
      </c>
      <c r="E231" s="129">
        <f t="shared" si="20"/>
        <v>0.9378129922706694</v>
      </c>
    </row>
    <row r="232" spans="1:5" ht="15">
      <c r="A232" s="125">
        <f t="shared" si="16"/>
        <v>20.600000000000023</v>
      </c>
      <c r="B232" s="126">
        <f t="shared" si="17"/>
        <v>0.055727548094561416</v>
      </c>
      <c r="C232" s="127">
        <f t="shared" si="18"/>
        <v>0.19449117236402588</v>
      </c>
      <c r="D232" s="128">
        <f t="shared" si="19"/>
        <v>0.005508827635973951</v>
      </c>
      <c r="E232" s="129">
        <f t="shared" si="20"/>
        <v>0.9387636242694652</v>
      </c>
    </row>
    <row r="233" spans="1:5" ht="15">
      <c r="A233" s="125">
        <f t="shared" si="16"/>
        <v>20.700000000000024</v>
      </c>
      <c r="B233" s="126">
        <f t="shared" si="17"/>
        <v>0.054873006539315185</v>
      </c>
      <c r="C233" s="127">
        <f t="shared" si="18"/>
        <v>0.19457313150689523</v>
      </c>
      <c r="D233" s="128">
        <f t="shared" si="19"/>
        <v>0.005426868493104609</v>
      </c>
      <c r="E233" s="129">
        <f t="shared" si="20"/>
        <v>0.9397001249675808</v>
      </c>
    </row>
    <row r="234" spans="1:5" ht="15">
      <c r="A234" s="125">
        <f t="shared" si="16"/>
        <v>20.800000000000026</v>
      </c>
      <c r="B234" s="126">
        <f t="shared" si="17"/>
        <v>0.054031246220716894</v>
      </c>
      <c r="C234" s="127">
        <f t="shared" si="18"/>
        <v>0.19465393883212473</v>
      </c>
      <c r="D234" s="128">
        <f t="shared" si="19"/>
        <v>0.005346061167875115</v>
      </c>
      <c r="E234" s="129">
        <f t="shared" si="20"/>
        <v>0.9406226926114086</v>
      </c>
    </row>
    <row r="235" spans="1:5" ht="15">
      <c r="A235" s="125">
        <f t="shared" si="16"/>
        <v>20.900000000000027</v>
      </c>
      <c r="B235" s="126">
        <f t="shared" si="17"/>
        <v>0.05320208554968878</v>
      </c>
      <c r="C235" s="127">
        <f t="shared" si="18"/>
        <v>0.19473360855963537</v>
      </c>
      <c r="D235" s="128">
        <f t="shared" si="19"/>
        <v>0.005266391440364464</v>
      </c>
      <c r="E235" s="129">
        <f t="shared" si="20"/>
        <v>0.9415315230099474</v>
      </c>
    </row>
    <row r="236" spans="1:5" ht="15">
      <c r="A236" s="125">
        <f t="shared" si="16"/>
        <v>21.00000000000003</v>
      </c>
      <c r="B236" s="126">
        <f t="shared" si="17"/>
        <v>0.0523853452360414</v>
      </c>
      <c r="C236" s="127">
        <f t="shared" si="18"/>
        <v>0.19481215479084996</v>
      </c>
      <c r="D236" s="128">
        <f t="shared" si="19"/>
        <v>0.00518784520914988</v>
      </c>
      <c r="E236" s="129">
        <f t="shared" si="20"/>
        <v>0.9424268095548093</v>
      </c>
    </row>
    <row r="237" spans="1:5" ht="15">
      <c r="A237" s="125">
        <f t="shared" si="16"/>
        <v>21.10000000000003</v>
      </c>
      <c r="B237" s="126">
        <f t="shared" si="17"/>
        <v>0.05158084826758801</v>
      </c>
      <c r="C237" s="127">
        <f t="shared" si="18"/>
        <v>0.19488959150795204</v>
      </c>
      <c r="D237" s="128">
        <f t="shared" si="19"/>
        <v>0.005110408492047789</v>
      </c>
      <c r="E237" s="129">
        <f t="shared" si="20"/>
        <v>0.9433087432403647</v>
      </c>
    </row>
    <row r="238" spans="1:5" ht="15">
      <c r="A238" s="125">
        <f t="shared" si="16"/>
        <v>21.20000000000003</v>
      </c>
      <c r="B238" s="126">
        <f t="shared" si="17"/>
        <v>0.05078841988919912</v>
      </c>
      <c r="C238" s="127">
        <f t="shared" si="18"/>
        <v>0.19496593257321126</v>
      </c>
      <c r="D238" s="128">
        <f t="shared" si="19"/>
        <v>0.005034067426788557</v>
      </c>
      <c r="E238" s="129">
        <f t="shared" si="20"/>
        <v>0.9441775126840128</v>
      </c>
    </row>
    <row r="239" spans="1:5" ht="15">
      <c r="A239" s="125">
        <f t="shared" si="16"/>
        <v>21.300000000000033</v>
      </c>
      <c r="B239" s="126">
        <f t="shared" si="17"/>
        <v>0.05000788758180689</v>
      </c>
      <c r="C239" s="127">
        <f t="shared" si="18"/>
        <v>0.1950411917283731</v>
      </c>
      <c r="D239" s="128">
        <f t="shared" si="19"/>
        <v>0.004958808271626735</v>
      </c>
      <c r="E239" s="129">
        <f t="shared" si="20"/>
        <v>0.9450333041465669</v>
      </c>
    </row>
    <row r="240" spans="1:5" ht="15">
      <c r="A240" s="125">
        <f t="shared" si="16"/>
        <v>21.400000000000034</v>
      </c>
      <c r="B240" s="126">
        <f t="shared" si="17"/>
        <v>0.04923908104136851</v>
      </c>
      <c r="C240" s="127">
        <f t="shared" si="18"/>
        <v>0.19511538259411126</v>
      </c>
      <c r="D240" s="128">
        <f t="shared" si="19"/>
        <v>0.004884617405888567</v>
      </c>
      <c r="E240" s="129">
        <f t="shared" si="20"/>
        <v>0.9458763015527435</v>
      </c>
    </row>
    <row r="241" spans="1:5" ht="15">
      <c r="A241" s="125">
        <f t="shared" si="16"/>
        <v>21.500000000000036</v>
      </c>
      <c r="B241" s="126">
        <f t="shared" si="17"/>
        <v>0.04848183215779755</v>
      </c>
      <c r="C241" s="127">
        <f t="shared" si="18"/>
        <v>0.19518851866954137</v>
      </c>
      <c r="D241" s="128">
        <f t="shared" si="19"/>
        <v>0.004811481330458471</v>
      </c>
      <c r="E241" s="129">
        <f t="shared" si="20"/>
        <v>0.9467066865117445</v>
      </c>
    </row>
    <row r="242" spans="1:5" ht="15">
      <c r="A242" s="125">
        <f t="shared" si="16"/>
        <v>21.600000000000037</v>
      </c>
      <c r="B242" s="126">
        <f t="shared" si="17"/>
        <v>0.04773597499387186</v>
      </c>
      <c r="C242" s="127">
        <f t="shared" si="18"/>
        <v>0.19526061333179362</v>
      </c>
      <c r="D242" s="128">
        <f t="shared" si="19"/>
        <v>0.00473938666820622</v>
      </c>
      <c r="E242" s="129">
        <f t="shared" si="20"/>
        <v>0.9475246383379224</v>
      </c>
    </row>
    <row r="243" spans="1:5" ht="15">
      <c r="A243" s="125">
        <f t="shared" si="16"/>
        <v>21.70000000000004</v>
      </c>
      <c r="B243" s="126">
        <f t="shared" si="17"/>
        <v>0.04700134576412655</v>
      </c>
      <c r="C243" s="127">
        <f t="shared" si="18"/>
        <v>0.19533167983564337</v>
      </c>
      <c r="D243" s="128">
        <f t="shared" si="19"/>
        <v>0.00466832016435648</v>
      </c>
      <c r="E243" s="129">
        <f t="shared" si="20"/>
        <v>0.9483303340715175</v>
      </c>
    </row>
    <row r="244" spans="1:5" ht="15">
      <c r="A244" s="125">
        <f t="shared" si="16"/>
        <v>21.80000000000004</v>
      </c>
      <c r="B244" s="126">
        <f t="shared" si="17"/>
        <v>0.046277782813740044</v>
      </c>
      <c r="C244" s="127">
        <f t="shared" si="18"/>
        <v>0.19540173131319746</v>
      </c>
      <c r="D244" s="128">
        <f t="shared" si="19"/>
        <v>0.004598268686802382</v>
      </c>
      <c r="E244" s="129">
        <f t="shared" si="20"/>
        <v>0.949123948499458</v>
      </c>
    </row>
    <row r="245" spans="1:5" ht="15">
      <c r="A245" s="125">
        <f t="shared" si="16"/>
        <v>21.90000000000004</v>
      </c>
      <c r="B245" s="126">
        <f t="shared" si="17"/>
        <v>0.045565126597421235</v>
      </c>
      <c r="C245" s="127">
        <f t="shared" si="18"/>
        <v>0.19547078077363506</v>
      </c>
      <c r="D245" s="128">
        <f t="shared" si="19"/>
        <v>0.004529219226364785</v>
      </c>
      <c r="E245" s="129">
        <f t="shared" si="20"/>
        <v>0.9499056541762144</v>
      </c>
    </row>
    <row r="246" spans="1:5" ht="15">
      <c r="A246" s="125">
        <f t="shared" si="16"/>
        <v>22.000000000000043</v>
      </c>
      <c r="B246" s="126">
        <f t="shared" si="17"/>
        <v>0.044863219658305184</v>
      </c>
      <c r="C246" s="127">
        <f t="shared" si="18"/>
        <v>0.19553884110300102</v>
      </c>
      <c r="D246" s="128">
        <f t="shared" si="19"/>
        <v>0.00446115889699882</v>
      </c>
      <c r="E246" s="129">
        <f t="shared" si="20"/>
        <v>0.9506756214446964</v>
      </c>
    </row>
    <row r="247" spans="1:5" ht="15">
      <c r="A247" s="125">
        <f t="shared" si="16"/>
        <v>22.100000000000044</v>
      </c>
      <c r="B247" s="126">
        <f t="shared" si="17"/>
        <v>0.04417190660686486</v>
      </c>
      <c r="C247" s="127">
        <f t="shared" si="18"/>
        <v>0.1956059250640505</v>
      </c>
      <c r="D247" s="128">
        <f t="shared" si="19"/>
        <v>0.004394074935949341</v>
      </c>
      <c r="E247" s="129">
        <f t="shared" si="20"/>
        <v>0.9514340184571862</v>
      </c>
    </row>
    <row r="248" spans="1:5" ht="15">
      <c r="A248" s="125">
        <f t="shared" si="16"/>
        <v>22.200000000000045</v>
      </c>
      <c r="B248" s="126">
        <f t="shared" si="17"/>
        <v>0.04349103409984597</v>
      </c>
      <c r="C248" s="127">
        <f t="shared" si="18"/>
        <v>0.195672045296143</v>
      </c>
      <c r="D248" s="128">
        <f t="shared" si="19"/>
        <v>0.004327954703856842</v>
      </c>
      <c r="E248" s="129">
        <f t="shared" si="20"/>
        <v>0.9521810111962976</v>
      </c>
    </row>
    <row r="249" spans="1:5" ht="15">
      <c r="A249" s="125">
        <f t="shared" si="16"/>
        <v>22.300000000000047</v>
      </c>
      <c r="B249" s="126">
        <f t="shared" si="17"/>
        <v>0.042820450819231755</v>
      </c>
      <c r="C249" s="127">
        <f t="shared" si="18"/>
        <v>0.19573721431518443</v>
      </c>
      <c r="D249" s="128">
        <f t="shared" si="19"/>
        <v>0.004262785684815395</v>
      </c>
      <c r="E249" s="129">
        <f t="shared" si="20"/>
        <v>0.9529167634959532</v>
      </c>
    </row>
    <row r="250" spans="1:5" ht="15">
      <c r="A250" s="125">
        <f t="shared" si="16"/>
        <v>22.40000000000005</v>
      </c>
      <c r="B250" s="126">
        <f t="shared" si="17"/>
        <v>0.042160007451244395</v>
      </c>
      <c r="C250" s="127">
        <f t="shared" si="18"/>
        <v>0.19580144451361567</v>
      </c>
      <c r="D250" s="128">
        <f t="shared" si="19"/>
        <v>0.00419855548638414</v>
      </c>
      <c r="E250" s="129">
        <f t="shared" si="20"/>
        <v>0.9536414370623718</v>
      </c>
    </row>
    <row r="251" spans="1:5" ht="15">
      <c r="A251" s="125">
        <f t="shared" si="16"/>
        <v>22.50000000000005</v>
      </c>
      <c r="B251" s="126">
        <f t="shared" si="17"/>
        <v>0.041509556665389406</v>
      </c>
      <c r="C251" s="127">
        <f t="shared" si="18"/>
        <v>0.195864748160446</v>
      </c>
      <c r="D251" s="128">
        <f t="shared" si="19"/>
        <v>0.004135251839553824</v>
      </c>
      <c r="E251" s="129">
        <f t="shared" si="20"/>
        <v>0.9543551914950571</v>
      </c>
    </row>
    <row r="252" spans="1:5" ht="15">
      <c r="A252" s="125">
        <f t="shared" si="16"/>
        <v>22.60000000000005</v>
      </c>
      <c r="B252" s="126">
        <f t="shared" si="17"/>
        <v>0.0408689530935492</v>
      </c>
      <c r="C252" s="127">
        <f t="shared" si="18"/>
        <v>0.19592713740132994</v>
      </c>
      <c r="D252" s="128">
        <f t="shared" si="19"/>
        <v>0.004072862598669878</v>
      </c>
      <c r="E252" s="129">
        <f t="shared" si="20"/>
        <v>0.9550581843077812</v>
      </c>
    </row>
    <row r="253" spans="1:5" ht="15">
      <c r="A253" s="125">
        <f t="shared" si="16"/>
        <v>22.700000000000053</v>
      </c>
      <c r="B253" s="126">
        <f t="shared" si="17"/>
        <v>0.04023805330913174</v>
      </c>
      <c r="C253" s="127">
        <f t="shared" si="18"/>
        <v>0.19598862425868635</v>
      </c>
      <c r="D253" s="128">
        <f t="shared" si="19"/>
        <v>0.004011375741313464</v>
      </c>
      <c r="E253" s="129">
        <f t="shared" si="20"/>
        <v>0.9557505709495551</v>
      </c>
    </row>
    <row r="254" spans="1:5" ht="15">
      <c r="A254" s="125">
        <f t="shared" si="16"/>
        <v>22.800000000000054</v>
      </c>
      <c r="B254" s="126">
        <f t="shared" si="17"/>
        <v>0.03961671580627996</v>
      </c>
      <c r="C254" s="127">
        <f t="shared" si="18"/>
        <v>0.19604922063185787</v>
      </c>
      <c r="D254" s="128">
        <f t="shared" si="19"/>
        <v>0.003950779368141952</v>
      </c>
      <c r="E254" s="129">
        <f t="shared" si="20"/>
        <v>0.9564325048255784</v>
      </c>
    </row>
    <row r="255" spans="1:5" ht="15">
      <c r="A255" s="125">
        <f t="shared" si="16"/>
        <v>22.900000000000055</v>
      </c>
      <c r="B255" s="126">
        <f t="shared" si="17"/>
        <v>0.03900480097914759</v>
      </c>
      <c r="C255" s="127">
        <f t="shared" si="18"/>
        <v>0.19610893829730963</v>
      </c>
      <c r="D255" s="128">
        <f t="shared" si="19"/>
        <v>0.0038910617026901954</v>
      </c>
      <c r="E255" s="129">
        <f t="shared" si="20"/>
        <v>0.9571041373181626</v>
      </c>
    </row>
    <row r="256" spans="1:5" ht="15">
      <c r="A256" s="125">
        <f t="shared" si="16"/>
        <v>23.000000000000057</v>
      </c>
      <c r="B256" s="126">
        <f t="shared" si="17"/>
        <v>0.03840217110124644</v>
      </c>
      <c r="C256" s="127">
        <f t="shared" si="18"/>
        <v>0.19616778890886583</v>
      </c>
      <c r="D256" s="128">
        <f t="shared" si="19"/>
        <v>0.0038322110911340095</v>
      </c>
      <c r="E256" s="129">
        <f t="shared" si="20"/>
        <v>0.9577656178076199</v>
      </c>
    </row>
    <row r="257" spans="1:5" ht="15">
      <c r="A257" s="125">
        <f t="shared" si="16"/>
        <v>23.10000000000006</v>
      </c>
      <c r="B257" s="126">
        <f t="shared" si="17"/>
        <v>0.03780869030487048</v>
      </c>
      <c r="C257" s="127">
        <f t="shared" si="18"/>
        <v>0.19622578399798266</v>
      </c>
      <c r="D257" s="128">
        <f t="shared" si="19"/>
        <v>0.0037742160020171854</v>
      </c>
      <c r="E257" s="129">
        <f t="shared" si="20"/>
        <v>0.9584170936931127</v>
      </c>
    </row>
    <row r="258" spans="1:5" ht="15">
      <c r="A258" s="125">
        <f t="shared" si="16"/>
        <v>23.20000000000006</v>
      </c>
      <c r="B258" s="126">
        <f t="shared" si="17"/>
        <v>0.037224224560601364</v>
      </c>
      <c r="C258" s="127">
        <f t="shared" si="18"/>
        <v>0.19628293497405647</v>
      </c>
      <c r="D258" s="128">
        <f t="shared" si="19"/>
        <v>0.0037170650259433784</v>
      </c>
      <c r="E258" s="129">
        <f t="shared" si="20"/>
        <v>0.9590587104134556</v>
      </c>
    </row>
    <row r="259" spans="1:5" ht="15">
      <c r="A259" s="125">
        <f t="shared" si="16"/>
        <v>23.30000000000006</v>
      </c>
      <c r="B259" s="126">
        <f t="shared" si="17"/>
        <v>0.03664864165690021</v>
      </c>
      <c r="C259" s="127">
        <f t="shared" si="18"/>
        <v>0.1963392531247657</v>
      </c>
      <c r="D259" s="128">
        <f t="shared" si="19"/>
        <v>0.00366074687523416</v>
      </c>
      <c r="E259" s="129">
        <f t="shared" si="20"/>
        <v>0.9596906114678659</v>
      </c>
    </row>
    <row r="260" spans="1:5" ht="15">
      <c r="A260" s="125">
        <f t="shared" si="16"/>
        <v>23.400000000000063</v>
      </c>
      <c r="B260" s="126">
        <f t="shared" si="17"/>
        <v>0.03608181117979005</v>
      </c>
      <c r="C260" s="127">
        <f t="shared" si="18"/>
        <v>0.19639474961644535</v>
      </c>
      <c r="D260" s="128">
        <f t="shared" si="19"/>
        <v>0.003605250383554515</v>
      </c>
      <c r="E260" s="129">
        <f t="shared" si="20"/>
        <v>0.9603129384366558</v>
      </c>
    </row>
    <row r="261" spans="1:5" ht="15">
      <c r="A261" s="125">
        <f t="shared" si="16"/>
        <v>23.500000000000064</v>
      </c>
      <c r="B261" s="126">
        <f t="shared" si="17"/>
        <v>0.035523604492633275</v>
      </c>
      <c r="C261" s="127">
        <f t="shared" si="18"/>
        <v>0.19644943549449284</v>
      </c>
      <c r="D261" s="128">
        <f t="shared" si="19"/>
        <v>0.0035505645055070242</v>
      </c>
      <c r="E261" s="129">
        <f t="shared" si="20"/>
        <v>0.96092583100186</v>
      </c>
    </row>
    <row r="262" spans="1:5" ht="15">
      <c r="A262" s="125">
        <f t="shared" si="16"/>
        <v>23.600000000000065</v>
      </c>
      <c r="B262" s="126">
        <f t="shared" si="17"/>
        <v>0.03497389471600814</v>
      </c>
      <c r="C262" s="127">
        <f t="shared" si="18"/>
        <v>0.1965033216838039</v>
      </c>
      <c r="D262" s="128">
        <f t="shared" si="19"/>
        <v>0.0034966783161959622</v>
      </c>
      <c r="E262" s="129">
        <f t="shared" si="20"/>
        <v>0.9615294269677962</v>
      </c>
    </row>
    <row r="263" spans="1:5" ht="15">
      <c r="A263" s="125">
        <f t="shared" si="16"/>
        <v>23.700000000000067</v>
      </c>
      <c r="B263" s="126">
        <f t="shared" si="17"/>
        <v>0.034432556707688286</v>
      </c>
      <c r="C263" s="127">
        <f t="shared" si="18"/>
        <v>0.19655641898923737</v>
      </c>
      <c r="D263" s="128">
        <f t="shared" si="19"/>
        <v>0.0034435810107624996</v>
      </c>
      <c r="E263" s="129">
        <f t="shared" si="20"/>
        <v>0.9621238622815496</v>
      </c>
    </row>
    <row r="264" spans="1:5" ht="15">
      <c r="A264" s="125">
        <f t="shared" si="16"/>
        <v>23.800000000000068</v>
      </c>
      <c r="B264" s="126">
        <f t="shared" si="17"/>
        <v>0.033899467042728976</v>
      </c>
      <c r="C264" s="127">
        <f t="shared" si="18"/>
        <v>0.19660873809610768</v>
      </c>
      <c r="D264" s="128">
        <f t="shared" si="19"/>
        <v>0.003391261903892183</v>
      </c>
      <c r="E264" s="129">
        <f t="shared" si="20"/>
        <v>0.9627092710533792</v>
      </c>
    </row>
    <row r="265" spans="1:5" ht="15">
      <c r="A265" s="125">
        <f t="shared" si="16"/>
        <v>23.90000000000007</v>
      </c>
      <c r="B265" s="126">
        <f t="shared" si="17"/>
        <v>0.03337450399366365</v>
      </c>
      <c r="C265" s="127">
        <f t="shared" si="18"/>
        <v>0.19666028957070403</v>
      </c>
      <c r="D265" s="128">
        <f t="shared" si="19"/>
        <v>0.0033397104292958364</v>
      </c>
      <c r="E265" s="129">
        <f t="shared" si="20"/>
        <v>0.9632857855770409</v>
      </c>
    </row>
    <row r="266" spans="1:5" ht="15">
      <c r="A266" s="125">
        <f t="shared" si="16"/>
        <v>24.00000000000007</v>
      </c>
      <c r="B266" s="126">
        <f t="shared" si="17"/>
        <v>0.03285754751081419</v>
      </c>
      <c r="C266" s="127">
        <f t="shared" si="18"/>
        <v>0.19671108386083486</v>
      </c>
      <c r="D266" s="128">
        <f t="shared" si="19"/>
        <v>0.003288916139165004</v>
      </c>
      <c r="E266" s="129">
        <f t="shared" si="20"/>
        <v>0.9638535363500212</v>
      </c>
    </row>
    <row r="267" spans="1:5" ht="15">
      <c r="A267" s="125">
        <f t="shared" si="16"/>
        <v>24.100000000000072</v>
      </c>
      <c r="B267" s="126">
        <f t="shared" si="17"/>
        <v>0.03234847920271812</v>
      </c>
      <c r="C267" s="127">
        <f t="shared" si="18"/>
        <v>0.19676113129639683</v>
      </c>
      <c r="D267" s="128">
        <f t="shared" si="19"/>
        <v>0.0032388687036030233</v>
      </c>
      <c r="E267" s="129">
        <f t="shared" si="20"/>
        <v>0.9644126520936793</v>
      </c>
    </row>
    <row r="268" spans="1:5" ht="15">
      <c r="A268" s="125">
        <f t="shared" si="16"/>
        <v>24.200000000000074</v>
      </c>
      <c r="B268" s="126">
        <f t="shared" si="17"/>
        <v>0.031847182316675826</v>
      </c>
      <c r="C268" s="127">
        <f t="shared" si="18"/>
        <v>0.19681044208996704</v>
      </c>
      <c r="D268" s="128">
        <f t="shared" si="19"/>
        <v>0.0031895579100328034</v>
      </c>
      <c r="E268" s="129">
        <f t="shared" si="20"/>
        <v>0.9649632597732919</v>
      </c>
    </row>
    <row r="269" spans="1:5" ht="15">
      <c r="A269" s="125">
        <f t="shared" si="16"/>
        <v>24.300000000000075</v>
      </c>
      <c r="B269" s="126">
        <f t="shared" si="17"/>
        <v>0.03135354171942071</v>
      </c>
      <c r="C269" s="127">
        <f t="shared" si="18"/>
        <v>0.1968590263374175</v>
      </c>
      <c r="D269" s="128">
        <f t="shared" si="19"/>
        <v>0.003140973662582347</v>
      </c>
      <c r="E269" s="129">
        <f t="shared" si="20"/>
        <v>0.9655054846179975</v>
      </c>
    </row>
    <row r="270" spans="1:5" ht="15">
      <c r="A270" s="125">
        <f t="shared" si="16"/>
        <v>24.400000000000077</v>
      </c>
      <c r="B270" s="126">
        <f t="shared" si="17"/>
        <v>0.030867443877915023</v>
      </c>
      <c r="C270" s="127">
        <f t="shared" si="18"/>
        <v>0.19690689401855083</v>
      </c>
      <c r="D270" s="128">
        <f t="shared" si="19"/>
        <v>0.0030931059814490337</v>
      </c>
      <c r="E270" s="129">
        <f t="shared" si="20"/>
        <v>0.9660394501406364</v>
      </c>
    </row>
    <row r="271" spans="1:5" ht="15">
      <c r="A271" s="125">
        <f t="shared" si="16"/>
        <v>24.500000000000078</v>
      </c>
      <c r="B271" s="126">
        <f t="shared" si="17"/>
        <v>0.03038877684027406</v>
      </c>
      <c r="C271" s="127">
        <f t="shared" si="18"/>
        <v>0.1969540549977562</v>
      </c>
      <c r="D271" s="128">
        <f t="shared" si="19"/>
        <v>0.00304594500224366</v>
      </c>
      <c r="E271" s="129">
        <f t="shared" si="20"/>
        <v>0.9665652781574827</v>
      </c>
    </row>
    <row r="272" spans="1:5" ht="15">
      <c r="A272" s="125">
        <f t="shared" si="16"/>
        <v>24.60000000000008</v>
      </c>
      <c r="B272" s="126">
        <f t="shared" si="17"/>
        <v>0.02991743021682109</v>
      </c>
      <c r="C272" s="127">
        <f t="shared" si="18"/>
        <v>0.19700051902468466</v>
      </c>
      <c r="D272" s="128">
        <f t="shared" si="19"/>
        <v>0.002999480975315207</v>
      </c>
      <c r="E272" s="129">
        <f t="shared" si="20"/>
        <v>0.9670830888078641</v>
      </c>
    </row>
    <row r="273" spans="1:5" ht="15">
      <c r="A273" s="125">
        <f t="shared" si="16"/>
        <v>24.70000000000008</v>
      </c>
      <c r="B273" s="126">
        <f t="shared" si="17"/>
        <v>0.02945329516127544</v>
      </c>
      <c r="C273" s="127">
        <f t="shared" si="18"/>
        <v>0.1970462957349426</v>
      </c>
      <c r="D273" s="128">
        <f t="shared" si="19"/>
        <v>0.002953704265057274</v>
      </c>
      <c r="E273" s="129">
        <f t="shared" si="20"/>
        <v>0.9675930005736677</v>
      </c>
    </row>
    <row r="274" spans="1:5" ht="15">
      <c r="A274" s="125">
        <f t="shared" si="16"/>
        <v>24.800000000000082</v>
      </c>
      <c r="B274" s="126">
        <f t="shared" si="17"/>
        <v>0.028996264352075873</v>
      </c>
      <c r="C274" s="127">
        <f t="shared" si="18"/>
        <v>0.19709139465080275</v>
      </c>
      <c r="D274" s="128">
        <f t="shared" si="19"/>
        <v>0.002908605349197104</v>
      </c>
      <c r="E274" s="129">
        <f t="shared" si="20"/>
        <v>0.9680951302987274</v>
      </c>
    </row>
    <row r="275" spans="1:5" ht="15">
      <c r="A275" s="125">
        <f t="shared" si="16"/>
        <v>24.900000000000084</v>
      </c>
      <c r="B275" s="126">
        <f t="shared" si="17"/>
        <v>0.02854623197384137</v>
      </c>
      <c r="C275" s="127">
        <f t="shared" si="18"/>
        <v>0.19713582518193176</v>
      </c>
      <c r="D275" s="128">
        <f t="shared" si="19"/>
        <v>0.0028641748180681</v>
      </c>
      <c r="E275" s="129">
        <f t="shared" si="20"/>
        <v>0.9685895932080909</v>
      </c>
    </row>
    <row r="276" spans="1:5" ht="15">
      <c r="A276" s="125">
        <f t="shared" si="16"/>
        <v>25.000000000000085</v>
      </c>
      <c r="B276" s="126">
        <f t="shared" si="17"/>
        <v>0.028103093698971196</v>
      </c>
      <c r="C276" s="127">
        <f t="shared" si="18"/>
        <v>0.19717959662613316</v>
      </c>
      <c r="D276" s="128">
        <f t="shared" si="19"/>
        <v>0.0028204033738666984</v>
      </c>
      <c r="E276" s="129">
        <f t="shared" si="20"/>
        <v>0.9690765029271625</v>
      </c>
    </row>
    <row r="277" spans="1:5" ht="15">
      <c r="A277" s="125">
        <f t="shared" si="16"/>
        <v>25.100000000000087</v>
      </c>
      <c r="B277" s="126">
        <f t="shared" si="17"/>
        <v>0.027666746669386098</v>
      </c>
      <c r="C277" s="127">
        <f t="shared" si="18"/>
        <v>0.1972227181701054</v>
      </c>
      <c r="D277" s="128">
        <f t="shared" si="19"/>
        <v>0.002777281829894457</v>
      </c>
      <c r="E277" s="129">
        <f t="shared" si="20"/>
        <v>0.9695559715007198</v>
      </c>
    </row>
    <row r="278" spans="1:5" ht="15">
      <c r="A278" s="125">
        <f t="shared" si="16"/>
        <v>25.200000000000088</v>
      </c>
      <c r="B278" s="126">
        <f t="shared" si="17"/>
        <v>0.027237089478412316</v>
      </c>
      <c r="C278" s="127">
        <f t="shared" si="18"/>
        <v>0.19726519889021368</v>
      </c>
      <c r="D278" s="128">
        <f t="shared" si="19"/>
        <v>0.002734801109786181</v>
      </c>
      <c r="E278" s="129">
        <f t="shared" si="20"/>
        <v>0.9700281094118018</v>
      </c>
    </row>
    <row r="279" spans="1:5" ht="15">
      <c r="A279" s="125">
        <f t="shared" si="16"/>
        <v>25.30000000000009</v>
      </c>
      <c r="B279" s="126">
        <f t="shared" si="17"/>
        <v>0.02681402215280995</v>
      </c>
      <c r="C279" s="127">
        <f t="shared" si="18"/>
        <v>0.19730704775327496</v>
      </c>
      <c r="D279" s="128">
        <f t="shared" si="19"/>
        <v>0.0026929522467248976</v>
      </c>
      <c r="E279" s="129">
        <f t="shared" si="20"/>
        <v>0.9704930256004655</v>
      </c>
    </row>
    <row r="280" spans="1:5" ht="15">
      <c r="A280" s="125">
        <f t="shared" si="16"/>
        <v>25.40000000000009</v>
      </c>
      <c r="B280" s="126">
        <f t="shared" si="17"/>
        <v>0.02639744613494716</v>
      </c>
      <c r="C280" s="127">
        <f t="shared" si="18"/>
        <v>0.1973482736173554</v>
      </c>
      <c r="D280" s="128">
        <f t="shared" si="19"/>
        <v>0.002651726382644456</v>
      </c>
      <c r="E280" s="129">
        <f t="shared" si="20"/>
        <v>0.9709508274824087</v>
      </c>
    </row>
    <row r="281" spans="1:5" ht="15">
      <c r="A281" s="125">
        <f t="shared" si="16"/>
        <v>25.500000000000092</v>
      </c>
      <c r="B281" s="126">
        <f t="shared" si="17"/>
        <v>0.02598726426512154</v>
      </c>
      <c r="C281" s="127">
        <f t="shared" si="18"/>
        <v>0.19738888523257936</v>
      </c>
      <c r="D281" s="128">
        <f t="shared" si="19"/>
        <v>0.0026111147674205176</v>
      </c>
      <c r="E281" s="129">
        <f t="shared" si="20"/>
        <v>0.9714016209674582</v>
      </c>
    </row>
    <row r="282" spans="1:5" ht="15">
      <c r="A282" s="125">
        <f t="shared" si="16"/>
        <v>25.600000000000094</v>
      </c>
      <c r="B282" s="126">
        <f t="shared" si="17"/>
        <v>0.025583380764029894</v>
      </c>
      <c r="C282" s="127">
        <f t="shared" si="18"/>
        <v>0.1974288912419492</v>
      </c>
      <c r="D282" s="128">
        <f t="shared" si="19"/>
        <v>0.002571108758050675</v>
      </c>
      <c r="E282" s="129">
        <f t="shared" si="20"/>
        <v>0.9718455104779197</v>
      </c>
    </row>
    <row r="283" spans="1:5" ht="15">
      <c r="A283" s="125">
        <f aca="true" t="shared" si="21" ref="A283:A348">A282+$H$25</f>
        <v>25.700000000000095</v>
      </c>
      <c r="B283" s="126">
        <f aca="true" t="shared" si="22" ref="B283:B348">B282+(-$K$7*B282*C282+$K$9*D282)*$H$25</f>
        <v>0.025185701215387532</v>
      </c>
      <c r="C283" s="127">
        <f aca="true" t="shared" si="23" ref="C283:C348">C282+(-$K$7*B282*C282+$K$9*D282+$K$11*D282)*$H$25</f>
        <v>0.19746830018217545</v>
      </c>
      <c r="D283" s="128">
        <f aca="true" t="shared" si="24" ref="D283:D348">D282+($K$7*B282*C282-$K$9*D282-$K$11*D282)*$H$25</f>
        <v>0.0025316998178244207</v>
      </c>
      <c r="E283" s="129">
        <f aca="true" t="shared" si="25" ref="E283:E348">E282+($K$11*D282)*$H$25</f>
        <v>0.9722825989667883</v>
      </c>
    </row>
    <row r="284" spans="1:5" ht="15">
      <c r="A284" s="125">
        <f t="shared" si="21"/>
        <v>25.800000000000097</v>
      </c>
      <c r="B284" s="126">
        <f t="shared" si="22"/>
        <v>0.024794132548698142</v>
      </c>
      <c r="C284" s="127">
        <f t="shared" si="23"/>
        <v>0.1975071204845162</v>
      </c>
      <c r="D284" s="128">
        <f t="shared" si="24"/>
        <v>0.002492879515483659</v>
      </c>
      <c r="E284" s="129">
        <f t="shared" si="25"/>
        <v>0.9727129879358184</v>
      </c>
    </row>
    <row r="285" spans="1:5" ht="15">
      <c r="A285" s="125">
        <f t="shared" si="21"/>
        <v>25.900000000000098</v>
      </c>
      <c r="B285" s="126">
        <f t="shared" si="22"/>
        <v>0.024408583022175138</v>
      </c>
      <c r="C285" s="127">
        <f t="shared" si="23"/>
        <v>0.19754536047562543</v>
      </c>
      <c r="D285" s="128">
        <f t="shared" si="24"/>
        <v>0.0024546395243744434</v>
      </c>
      <c r="E285" s="129">
        <f t="shared" si="25"/>
        <v>0.9731367774534506</v>
      </c>
    </row>
    <row r="286" spans="1:5" ht="15">
      <c r="A286" s="125">
        <f t="shared" si="21"/>
        <v>26.0000000000001</v>
      </c>
      <c r="B286" s="126">
        <f t="shared" si="22"/>
        <v>0.024028962205815338</v>
      </c>
      <c r="C286" s="127">
        <f t="shared" si="23"/>
        <v>0.1975830283784093</v>
      </c>
      <c r="D286" s="128">
        <f t="shared" si="24"/>
        <v>0.002416971621590589</v>
      </c>
      <c r="E286" s="129">
        <f t="shared" si="25"/>
        <v>0.9735540661725943</v>
      </c>
    </row>
    <row r="287" spans="1:5" ht="15">
      <c r="A287" s="125">
        <f t="shared" si="21"/>
        <v>26.1000000000001</v>
      </c>
      <c r="B287" s="126">
        <f t="shared" si="22"/>
        <v>0.02365518096462572</v>
      </c>
      <c r="C287" s="127">
        <f t="shared" si="23"/>
        <v>0.19762013231289008</v>
      </c>
      <c r="D287" s="128">
        <f t="shared" si="24"/>
        <v>0.002379867687109807</v>
      </c>
      <c r="E287" s="129">
        <f t="shared" si="25"/>
        <v>0.9739649513482648</v>
      </c>
    </row>
    <row r="288" spans="1:5" ht="15">
      <c r="A288" s="125">
        <f t="shared" si="21"/>
        <v>26.200000000000102</v>
      </c>
      <c r="B288" s="126">
        <f t="shared" si="22"/>
        <v>0.02328715144200389</v>
      </c>
      <c r="C288" s="127">
        <f t="shared" si="23"/>
        <v>0.19765668029707692</v>
      </c>
      <c r="D288" s="128">
        <f t="shared" si="24"/>
        <v>0.0023433197029229707</v>
      </c>
      <c r="E288" s="129">
        <f t="shared" si="25"/>
        <v>0.9743695288550734</v>
      </c>
    </row>
    <row r="289" spans="1:5" ht="15">
      <c r="A289" s="125">
        <f t="shared" si="21"/>
        <v>26.300000000000104</v>
      </c>
      <c r="B289" s="126">
        <f t="shared" si="22"/>
        <v>0.02292478704327284</v>
      </c>
      <c r="C289" s="127">
        <f t="shared" si="23"/>
        <v>0.19769268024784278</v>
      </c>
      <c r="D289" s="128">
        <f t="shared" si="24"/>
        <v>0.0023073197521571165</v>
      </c>
      <c r="E289" s="129">
        <f t="shared" si="25"/>
        <v>0.9747678932045704</v>
      </c>
    </row>
    <row r="290" spans="1:5" ht="15">
      <c r="A290" s="125">
        <f t="shared" si="21"/>
        <v>26.400000000000105</v>
      </c>
      <c r="B290" s="126">
        <f t="shared" si="22"/>
        <v>0.02256800241937049</v>
      </c>
      <c r="C290" s="127">
        <f t="shared" si="23"/>
        <v>0.19772813998180713</v>
      </c>
      <c r="D290" s="128">
        <f t="shared" si="24"/>
        <v>0.0022718600181927543</v>
      </c>
      <c r="E290" s="129">
        <f t="shared" si="25"/>
        <v>0.975160137562437</v>
      </c>
    </row>
    <row r="291" spans="1:5" ht="15">
      <c r="A291" s="125">
        <f t="shared" si="21"/>
        <v>26.500000000000107</v>
      </c>
      <c r="B291" s="126">
        <f t="shared" si="22"/>
        <v>0.02221671345069442</v>
      </c>
      <c r="C291" s="127">
        <f t="shared" si="23"/>
        <v>0.19776306721622383</v>
      </c>
      <c r="D291" s="128">
        <f t="shared" si="24"/>
        <v>0.002236932783776058</v>
      </c>
      <c r="E291" s="129">
        <f t="shared" si="25"/>
        <v>0.9755463537655298</v>
      </c>
    </row>
    <row r="292" spans="1:5" ht="15">
      <c r="A292" s="125">
        <f t="shared" si="21"/>
        <v>26.600000000000108</v>
      </c>
      <c r="B292" s="126">
        <f t="shared" si="22"/>
        <v>0.021870837231102076</v>
      </c>
      <c r="C292" s="127">
        <f t="shared" si="23"/>
        <v>0.19779746956987343</v>
      </c>
      <c r="D292" s="128">
        <f t="shared" si="24"/>
        <v>0.0022025304301264695</v>
      </c>
      <c r="E292" s="129">
        <f t="shared" si="25"/>
        <v>0.9759266323387717</v>
      </c>
    </row>
    <row r="293" spans="1:5" ht="15">
      <c r="A293" s="125">
        <f t="shared" si="21"/>
        <v>26.70000000000011</v>
      </c>
      <c r="B293" s="126">
        <f t="shared" si="22"/>
        <v>0.021530292052066795</v>
      </c>
      <c r="C293" s="127">
        <f t="shared" si="23"/>
        <v>0.19783135456395964</v>
      </c>
      <c r="D293" s="128">
        <f t="shared" si="24"/>
        <v>0.0021686454360402493</v>
      </c>
      <c r="E293" s="129">
        <f t="shared" si="25"/>
        <v>0.9763010625118933</v>
      </c>
    </row>
    <row r="294" spans="1:5" ht="15">
      <c r="A294" s="125">
        <f t="shared" si="21"/>
        <v>26.80000000000011</v>
      </c>
      <c r="B294" s="126">
        <f t="shared" si="22"/>
        <v>0.021194997386989725</v>
      </c>
      <c r="C294" s="127">
        <f t="shared" si="23"/>
        <v>0.1978647296230094</v>
      </c>
      <c r="D294" s="128">
        <f t="shared" si="24"/>
        <v>0.0021352703769904765</v>
      </c>
      <c r="E294" s="129">
        <f t="shared" si="25"/>
        <v>0.9766697322360202</v>
      </c>
    </row>
    <row r="295" spans="1:5" ht="15">
      <c r="A295" s="125">
        <f t="shared" si="21"/>
        <v>26.900000000000112</v>
      </c>
      <c r="B295" s="126">
        <f t="shared" si="22"/>
        <v>0.020864873875667826</v>
      </c>
      <c r="C295" s="127">
        <f t="shared" si="23"/>
        <v>0.1978976020757759</v>
      </c>
      <c r="D295" s="128">
        <f t="shared" si="24"/>
        <v>0.0021023979242239957</v>
      </c>
      <c r="E295" s="129">
        <f t="shared" si="25"/>
        <v>0.9770327282001086</v>
      </c>
    </row>
    <row r="296" spans="1:5" ht="15">
      <c r="A296" s="125">
        <f t="shared" si="21"/>
        <v>27.000000000000114</v>
      </c>
      <c r="B296" s="126">
        <f t="shared" si="22"/>
        <v>0.02053984330891796</v>
      </c>
      <c r="C296" s="127">
        <f t="shared" si="23"/>
        <v>0.1979299791561441</v>
      </c>
      <c r="D296" s="128">
        <f t="shared" si="24"/>
        <v>0.002070020843855782</v>
      </c>
      <c r="E296" s="129">
        <f t="shared" si="25"/>
        <v>0.9773901358472267</v>
      </c>
    </row>
    <row r="297" spans="1:5" ht="15">
      <c r="A297" s="125">
        <f t="shared" si="21"/>
        <v>27.100000000000115</v>
      </c>
      <c r="B297" s="126">
        <f t="shared" si="22"/>
        <v>0.02021982861335708</v>
      </c>
      <c r="C297" s="127">
        <f t="shared" si="23"/>
        <v>0.1979618680040387</v>
      </c>
      <c r="D297" s="128">
        <f t="shared" si="24"/>
        <v>0.002038131995961179</v>
      </c>
      <c r="E297" s="129">
        <f t="shared" si="25"/>
        <v>0.9777420393906822</v>
      </c>
    </row>
    <row r="298" spans="1:5" ht="15">
      <c r="A298" s="125">
        <f t="shared" si="21"/>
        <v>27.200000000000117</v>
      </c>
      <c r="B298" s="126">
        <f t="shared" si="22"/>
        <v>0.01990475383633839</v>
      </c>
      <c r="C298" s="127">
        <f t="shared" si="23"/>
        <v>0.1979932756663334</v>
      </c>
      <c r="D298" s="128">
        <f t="shared" si="24"/>
        <v>0.002006724333666465</v>
      </c>
      <c r="E298" s="129">
        <f t="shared" si="25"/>
        <v>0.9780885218299956</v>
      </c>
    </row>
    <row r="299" spans="1:5" ht="15">
      <c r="A299" s="125">
        <f t="shared" si="21"/>
        <v>27.300000000000118</v>
      </c>
      <c r="B299" s="126">
        <f t="shared" si="22"/>
        <v>0.019594544131043397</v>
      </c>
      <c r="C299" s="127">
        <f t="shared" si="23"/>
        <v>0.1980242090977617</v>
      </c>
      <c r="D299" s="128">
        <f t="shared" si="24"/>
        <v>0.001975790902238159</v>
      </c>
      <c r="E299" s="129">
        <f t="shared" si="25"/>
        <v>0.9784296649667189</v>
      </c>
    </row>
    <row r="300" spans="1:5" ht="15">
      <c r="A300" s="125">
        <f t="shared" si="21"/>
        <v>27.40000000000012</v>
      </c>
      <c r="B300" s="126">
        <f t="shared" si="22"/>
        <v>0.01928912574172958</v>
      </c>
      <c r="C300" s="127">
        <f t="shared" si="23"/>
        <v>0.19805467516182837</v>
      </c>
      <c r="D300" s="128">
        <f t="shared" si="24"/>
        <v>0.0019453248381714882</v>
      </c>
      <c r="E300" s="129">
        <f t="shared" si="25"/>
        <v>0.9787655494200994</v>
      </c>
    </row>
    <row r="301" spans="1:5" ht="15">
      <c r="A301" s="125">
        <f t="shared" si="21"/>
        <v>27.50000000000012</v>
      </c>
      <c r="B301" s="126">
        <f t="shared" si="22"/>
        <v>0.018988425989133504</v>
      </c>
      <c r="C301" s="127">
        <f t="shared" si="23"/>
        <v>0.19808468063172144</v>
      </c>
      <c r="D301" s="128">
        <f t="shared" si="24"/>
        <v>0.001915319368278414</v>
      </c>
      <c r="E301" s="129">
        <f t="shared" si="25"/>
        <v>0.9790962546425885</v>
      </c>
    </row>
    <row r="302" spans="1:5" ht="15">
      <c r="A302" s="125">
        <f t="shared" si="21"/>
        <v>27.600000000000122</v>
      </c>
      <c r="B302" s="126">
        <f t="shared" si="22"/>
        <v>0.018692373256028995</v>
      </c>
      <c r="C302" s="127">
        <f t="shared" si="23"/>
        <v>0.19811423219122426</v>
      </c>
      <c r="D302" s="128">
        <f t="shared" si="24"/>
        <v>0.0018857678087755942</v>
      </c>
      <c r="E302" s="129">
        <f t="shared" si="25"/>
        <v>0.9794218589351958</v>
      </c>
    </row>
    <row r="303" spans="1:5" ht="15">
      <c r="A303" s="125">
        <f t="shared" si="21"/>
        <v>27.700000000000124</v>
      </c>
      <c r="B303" s="126">
        <f t="shared" si="22"/>
        <v>0.018400896972940083</v>
      </c>
      <c r="C303" s="127">
        <f t="shared" si="23"/>
        <v>0.1981433364356272</v>
      </c>
      <c r="D303" s="128">
        <f t="shared" si="24"/>
        <v>0.0018566635643726538</v>
      </c>
      <c r="E303" s="129">
        <f t="shared" si="25"/>
        <v>0.9797424394626877</v>
      </c>
    </row>
    <row r="304" spans="1:5" ht="15">
      <c r="A304" s="125">
        <f t="shared" si="21"/>
        <v>27.800000000000125</v>
      </c>
      <c r="B304" s="126">
        <f t="shared" si="22"/>
        <v>0.018113927604008265</v>
      </c>
      <c r="C304" s="127">
        <f t="shared" si="23"/>
        <v>0.19817199987263873</v>
      </c>
      <c r="D304" s="128">
        <f t="shared" si="24"/>
        <v>0.0018280001273611182</v>
      </c>
      <c r="E304" s="129">
        <f t="shared" si="25"/>
        <v>0.9800580722686311</v>
      </c>
    </row>
    <row r="305" spans="1:5" ht="15">
      <c r="A305" s="125">
        <f t="shared" si="21"/>
        <v>27.900000000000126</v>
      </c>
      <c r="B305" s="126">
        <f t="shared" si="22"/>
        <v>0.017831396633013644</v>
      </c>
      <c r="C305" s="127">
        <f t="shared" si="23"/>
        <v>0.1982002289232955</v>
      </c>
      <c r="D305" s="128">
        <f t="shared" si="24"/>
        <v>0.0017997710767043485</v>
      </c>
      <c r="E305" s="129">
        <f t="shared" si="25"/>
        <v>0.9803688322902825</v>
      </c>
    </row>
    <row r="306" spans="1:5" ht="15">
      <c r="A306" s="125">
        <f t="shared" si="21"/>
        <v>28.000000000000128</v>
      </c>
      <c r="B306" s="126">
        <f t="shared" si="22"/>
        <v>0.017553236549549444</v>
      </c>
      <c r="C306" s="127">
        <f t="shared" si="23"/>
        <v>0.19822802992287103</v>
      </c>
      <c r="D306" s="128">
        <f t="shared" si="24"/>
        <v>0.0017719700771288082</v>
      </c>
      <c r="E306" s="129">
        <f t="shared" si="25"/>
        <v>0.9806747933733222</v>
      </c>
    </row>
    <row r="307" spans="1:5" ht="15">
      <c r="A307" s="125">
        <f t="shared" si="21"/>
        <v>28.10000000000013</v>
      </c>
      <c r="B307" s="126">
        <f t="shared" si="22"/>
        <v>0.01727938083534938</v>
      </c>
      <c r="C307" s="127">
        <f t="shared" si="23"/>
        <v>0.19825540912178286</v>
      </c>
      <c r="D307" s="128">
        <f t="shared" si="24"/>
        <v>0.0017445908782169758</v>
      </c>
      <c r="E307" s="129">
        <f t="shared" si="25"/>
        <v>0.980976028286434</v>
      </c>
    </row>
    <row r="308" spans="1:5" ht="15">
      <c r="A308" s="125">
        <f t="shared" si="21"/>
        <v>28.20000000000013</v>
      </c>
      <c r="B308" s="126">
        <f t="shared" si="22"/>
        <v>0.017009763950767264</v>
      </c>
      <c r="C308" s="127">
        <f t="shared" si="23"/>
        <v>0.19828237268649762</v>
      </c>
      <c r="D308" s="128">
        <f t="shared" si="24"/>
        <v>0.001717627313502206</v>
      </c>
      <c r="E308" s="129">
        <f t="shared" si="25"/>
        <v>0.981272608735731</v>
      </c>
    </row>
    <row r="309" spans="1:5" ht="15">
      <c r="A309" s="125">
        <f t="shared" si="21"/>
        <v>28.300000000000132</v>
      </c>
      <c r="B309" s="126">
        <f t="shared" si="22"/>
        <v>0.016744321321408264</v>
      </c>
      <c r="C309" s="127">
        <f t="shared" si="23"/>
        <v>0.19830892670043399</v>
      </c>
      <c r="D309" s="128">
        <f t="shared" si="24"/>
        <v>0.0016910732995658302</v>
      </c>
      <c r="E309" s="129">
        <f t="shared" si="25"/>
        <v>0.9815646053790263</v>
      </c>
    </row>
    <row r="310" spans="1:5" ht="15">
      <c r="A310" s="125">
        <f t="shared" si="21"/>
        <v>28.400000000000134</v>
      </c>
      <c r="B310" s="126">
        <f t="shared" si="22"/>
        <v>0.01648298932491113</v>
      </c>
      <c r="C310" s="127">
        <f t="shared" si="23"/>
        <v>0.19833507716486304</v>
      </c>
      <c r="D310" s="128">
        <f t="shared" si="24"/>
        <v>0.0016649228351367728</v>
      </c>
      <c r="E310" s="129">
        <f t="shared" si="25"/>
        <v>0.9818520878399525</v>
      </c>
    </row>
    <row r="311" spans="1:5" ht="15">
      <c r="A311" s="125">
        <f t="shared" si="21"/>
        <v>28.500000000000135</v>
      </c>
      <c r="B311" s="126">
        <f t="shared" si="22"/>
        <v>0.016225705277880698</v>
      </c>
      <c r="C311" s="127">
        <f t="shared" si="23"/>
        <v>0.19836082999980587</v>
      </c>
      <c r="D311" s="128">
        <f t="shared" si="24"/>
        <v>0.0016391700001939526</v>
      </c>
      <c r="E311" s="129">
        <f t="shared" si="25"/>
        <v>0.9821351247219258</v>
      </c>
    </row>
    <row r="312" spans="1:5" ht="15">
      <c r="A312" s="125">
        <f t="shared" si="21"/>
        <v>28.600000000000136</v>
      </c>
      <c r="B312" s="126">
        <f t="shared" si="22"/>
        <v>0.015972407422969955</v>
      </c>
      <c r="C312" s="127">
        <f t="shared" si="23"/>
        <v>0.1983861910449281</v>
      </c>
      <c r="D312" s="128">
        <f t="shared" si="24"/>
        <v>0.0016138089550717242</v>
      </c>
      <c r="E312" s="129">
        <f t="shared" si="25"/>
        <v>0.9824137836219587</v>
      </c>
    </row>
    <row r="313" spans="1:5" ht="15">
      <c r="A313" s="125">
        <f t="shared" si="21"/>
        <v>28.700000000000138</v>
      </c>
      <c r="B313" s="126">
        <f t="shared" si="22"/>
        <v>0.015723034916110885</v>
      </c>
      <c r="C313" s="127">
        <f t="shared" si="23"/>
        <v>0.19841116606043122</v>
      </c>
      <c r="D313" s="128">
        <f t="shared" si="24"/>
        <v>0.0015888339395686015</v>
      </c>
      <c r="E313" s="129">
        <f t="shared" si="25"/>
        <v>0.982688131144321</v>
      </c>
    </row>
    <row r="314" spans="1:5" ht="15">
      <c r="A314" s="125">
        <f t="shared" si="21"/>
        <v>28.80000000000014</v>
      </c>
      <c r="B314" s="126">
        <f t="shared" si="22"/>
        <v>0.015477527813893324</v>
      </c>
      <c r="C314" s="127">
        <f t="shared" si="23"/>
        <v>0.1984357607279403</v>
      </c>
      <c r="D314" s="128">
        <f t="shared" si="24"/>
        <v>0.0015642392720595004</v>
      </c>
      <c r="E314" s="129">
        <f t="shared" si="25"/>
        <v>0.9829582329140476</v>
      </c>
    </row>
    <row r="315" spans="1:5" ht="15">
      <c r="A315" s="125">
        <f t="shared" si="21"/>
        <v>28.90000000000014</v>
      </c>
      <c r="B315" s="126">
        <f t="shared" si="22"/>
        <v>0.015235827061090987</v>
      </c>
      <c r="C315" s="127">
        <f t="shared" si="23"/>
        <v>0.1984599806513881</v>
      </c>
      <c r="D315" s="128">
        <f t="shared" si="24"/>
        <v>0.0015400193486117216</v>
      </c>
      <c r="E315" s="129">
        <f t="shared" si="25"/>
        <v>0.9832241535902977</v>
      </c>
    </row>
    <row r="316" spans="1:5" ht="15">
      <c r="A316" s="125">
        <f t="shared" si="21"/>
        <v>29.000000000000142</v>
      </c>
      <c r="B316" s="126">
        <f t="shared" si="22"/>
        <v>0.014997874478333825</v>
      </c>
      <c r="C316" s="127">
        <f t="shared" si="23"/>
        <v>0.19848383135789494</v>
      </c>
      <c r="D316" s="128">
        <f t="shared" si="24"/>
        <v>0.00151616864210489</v>
      </c>
      <c r="E316" s="129">
        <f t="shared" si="25"/>
        <v>0.9834859568795616</v>
      </c>
    </row>
    <row r="317" spans="1:5" ht="15">
      <c r="A317" s="125">
        <f t="shared" si="21"/>
        <v>29.100000000000144</v>
      </c>
      <c r="B317" s="126">
        <f t="shared" si="22"/>
        <v>0.014763612749925837</v>
      </c>
      <c r="C317" s="127">
        <f t="shared" si="23"/>
        <v>0.1985073182986448</v>
      </c>
      <c r="D317" s="128">
        <f t="shared" si="24"/>
        <v>0.0014926817013550472</v>
      </c>
      <c r="E317" s="129">
        <f t="shared" si="25"/>
        <v>0.9837437055487195</v>
      </c>
    </row>
    <row r="318" spans="1:5" ht="15">
      <c r="A318" s="125">
        <f t="shared" si="21"/>
        <v>29.200000000000145</v>
      </c>
      <c r="B318" s="126">
        <f t="shared" si="22"/>
        <v>0.014532985411807425</v>
      </c>
      <c r="C318" s="127">
        <f t="shared" si="23"/>
        <v>0.19853044684975674</v>
      </c>
      <c r="D318" s="128">
        <f t="shared" si="24"/>
        <v>0.0014695531502431013</v>
      </c>
      <c r="E318" s="129">
        <f t="shared" si="25"/>
        <v>0.9839974614379499</v>
      </c>
    </row>
    <row r="319" spans="1:5" ht="15">
      <c r="A319" s="125">
        <f t="shared" si="21"/>
        <v>29.300000000000146</v>
      </c>
      <c r="B319" s="126">
        <f t="shared" si="22"/>
        <v>0.01430593683966139</v>
      </c>
      <c r="C319" s="127">
        <f t="shared" si="23"/>
        <v>0.19855322231315203</v>
      </c>
      <c r="D319" s="128">
        <f t="shared" si="24"/>
        <v>0.0014467776868478084</v>
      </c>
      <c r="E319" s="129">
        <f t="shared" si="25"/>
        <v>0.9842472854734912</v>
      </c>
    </row>
    <row r="320" spans="1:5" ht="15">
      <c r="A320" s="125">
        <f t="shared" si="21"/>
        <v>29.400000000000148</v>
      </c>
      <c r="B320" s="126">
        <f t="shared" si="22"/>
        <v>0.014082412237161604</v>
      </c>
      <c r="C320" s="127">
        <f t="shared" si="23"/>
        <v>0.19857564991741639</v>
      </c>
      <c r="D320" s="128">
        <f t="shared" si="24"/>
        <v>0.0014243500825834679</v>
      </c>
      <c r="E320" s="129">
        <f t="shared" si="25"/>
        <v>0.9844932376802553</v>
      </c>
    </row>
    <row r="321" spans="1:5" ht="15">
      <c r="A321" s="125">
        <f t="shared" si="21"/>
        <v>29.50000000000015</v>
      </c>
      <c r="B321" s="126">
        <f t="shared" si="22"/>
        <v>0.013862357624363388</v>
      </c>
      <c r="C321" s="127">
        <f t="shared" si="23"/>
        <v>0.19859773481865736</v>
      </c>
      <c r="D321" s="128">
        <f t="shared" si="24"/>
        <v>0.0014022651813424942</v>
      </c>
      <c r="E321" s="129">
        <f t="shared" si="25"/>
        <v>0.9847353771942945</v>
      </c>
    </row>
    <row r="322" spans="1:5" ht="15">
      <c r="A322" s="125">
        <f t="shared" si="21"/>
        <v>29.60000000000015</v>
      </c>
      <c r="B322" s="126">
        <f t="shared" si="22"/>
        <v>0.01364571982623463</v>
      </c>
      <c r="C322" s="127">
        <f t="shared" si="23"/>
        <v>0.19861948210135683</v>
      </c>
      <c r="D322" s="128">
        <f t="shared" si="24"/>
        <v>0.001380517898643028</v>
      </c>
      <c r="E322" s="129">
        <f t="shared" si="25"/>
        <v>0.9849737622751227</v>
      </c>
    </row>
    <row r="323" spans="1:5" ht="15">
      <c r="A323" s="125">
        <f t="shared" si="21"/>
        <v>29.700000000000152</v>
      </c>
      <c r="B323" s="126">
        <f t="shared" si="22"/>
        <v>0.013432446461326613</v>
      </c>
      <c r="C323" s="127">
        <f t="shared" si="23"/>
        <v>0.19864089677921812</v>
      </c>
      <c r="D323" s="128">
        <f t="shared" si="24"/>
        <v>0.0013591032207817303</v>
      </c>
      <c r="E323" s="129">
        <f t="shared" si="25"/>
        <v>0.985208450317892</v>
      </c>
    </row>
    <row r="324" spans="1:5" ht="15">
      <c r="A324" s="125">
        <f t="shared" si="21"/>
        <v>29.800000000000153</v>
      </c>
      <c r="B324" s="126">
        <f t="shared" si="22"/>
        <v>0.013222485930583542</v>
      </c>
      <c r="C324" s="127">
        <f t="shared" si="23"/>
        <v>0.19866198379600794</v>
      </c>
      <c r="D324" s="128">
        <f t="shared" si="24"/>
        <v>0.001338016203991907</v>
      </c>
      <c r="E324" s="129">
        <f t="shared" si="25"/>
        <v>0.9854394978654248</v>
      </c>
    </row>
    <row r="325" spans="1:5" ht="15">
      <c r="A325" s="125">
        <f t="shared" si="21"/>
        <v>29.900000000000155</v>
      </c>
      <c r="B325" s="126">
        <f t="shared" si="22"/>
        <v>0.013015787406289728</v>
      </c>
      <c r="C325" s="127">
        <f t="shared" si="23"/>
        <v>0.19868274802639274</v>
      </c>
      <c r="D325" s="128">
        <f t="shared" si="24"/>
        <v>0.0013172519736070953</v>
      </c>
      <c r="E325" s="129">
        <f t="shared" si="25"/>
        <v>0.9856669606201035</v>
      </c>
    </row>
    <row r="326" spans="1:5" ht="15">
      <c r="A326" s="125">
        <f t="shared" si="21"/>
        <v>30.000000000000156</v>
      </c>
      <c r="B326" s="126">
        <f t="shared" si="22"/>
        <v>0.012812300821153378</v>
      </c>
      <c r="C326" s="127">
        <f t="shared" si="23"/>
        <v>0.1987031942767696</v>
      </c>
      <c r="D326" s="128">
        <f t="shared" si="24"/>
        <v>0.0012968057232302396</v>
      </c>
      <c r="E326" s="129">
        <f t="shared" si="25"/>
        <v>0.9858908934556168</v>
      </c>
    </row>
    <row r="327" spans="1:5" ht="15">
      <c r="A327" s="125">
        <f t="shared" si="21"/>
        <v>30.100000000000158</v>
      </c>
      <c r="B327" s="126">
        <f t="shared" si="22"/>
        <v>0.012611976857525903</v>
      </c>
      <c r="C327" s="127">
        <f t="shared" si="23"/>
        <v>0.19872332728609127</v>
      </c>
      <c r="D327" s="128">
        <f t="shared" si="24"/>
        <v>0.0012766727139085735</v>
      </c>
      <c r="E327" s="129">
        <f t="shared" si="25"/>
        <v>0.9861113504285659</v>
      </c>
    </row>
    <row r="328" spans="1:5" ht="15">
      <c r="A328" s="125">
        <f t="shared" si="21"/>
        <v>30.20000000000016</v>
      </c>
      <c r="B328" s="126">
        <f t="shared" si="22"/>
        <v>0.012414766936755695</v>
      </c>
      <c r="C328" s="127">
        <f t="shared" si="23"/>
        <v>0.19874315172668552</v>
      </c>
      <c r="D328" s="128">
        <f t="shared" si="24"/>
        <v>0.001256848273314325</v>
      </c>
      <c r="E328" s="129">
        <f t="shared" si="25"/>
        <v>0.9863283847899303</v>
      </c>
    </row>
    <row r="329" spans="1:5" ht="15">
      <c r="A329" s="125">
        <f t="shared" si="21"/>
        <v>30.30000000000016</v>
      </c>
      <c r="B329" s="126">
        <f t="shared" si="22"/>
        <v>0.012220623208675238</v>
      </c>
      <c r="C329" s="127">
        <f t="shared" si="23"/>
        <v>0.1987626722050685</v>
      </c>
      <c r="D329" s="128">
        <f t="shared" si="24"/>
        <v>0.0012373277949313457</v>
      </c>
      <c r="E329" s="129">
        <f t="shared" si="25"/>
        <v>0.9865420489963938</v>
      </c>
    </row>
    <row r="330" spans="1:5" ht="15">
      <c r="A330" s="125">
        <f t="shared" si="21"/>
        <v>30.400000000000162</v>
      </c>
      <c r="B330" s="126">
        <f t="shared" si="22"/>
        <v>0.012029498541220492</v>
      </c>
      <c r="C330" s="127">
        <f t="shared" si="23"/>
        <v>0.19878189326275209</v>
      </c>
      <c r="D330" s="128">
        <f t="shared" si="24"/>
        <v>0.0012181067372477638</v>
      </c>
      <c r="E330" s="129">
        <f t="shared" si="25"/>
        <v>0.9867523947215321</v>
      </c>
    </row>
    <row r="331" spans="1:5" ht="15">
      <c r="A331" s="125">
        <f t="shared" si="21"/>
        <v>30.500000000000163</v>
      </c>
      <c r="B331" s="126">
        <f t="shared" si="22"/>
        <v>0.01184134651018138</v>
      </c>
      <c r="C331" s="127">
        <f t="shared" si="23"/>
        <v>0.1988008193770451</v>
      </c>
      <c r="D331" s="128">
        <f t="shared" si="24"/>
        <v>0.0011991806229547555</v>
      </c>
      <c r="E331" s="129">
        <f t="shared" si="25"/>
        <v>0.9869594728668643</v>
      </c>
    </row>
    <row r="332" spans="1:5" ht="15">
      <c r="A332" s="125">
        <f t="shared" si="21"/>
        <v>30.600000000000165</v>
      </c>
      <c r="B332" s="126">
        <f t="shared" si="22"/>
        <v>0.01165612138908231</v>
      </c>
      <c r="C332" s="127">
        <f t="shared" si="23"/>
        <v>0.19881945496184836</v>
      </c>
      <c r="D332" s="128">
        <f t="shared" si="24"/>
        <v>0.0011805450381515172</v>
      </c>
      <c r="E332" s="129">
        <f t="shared" si="25"/>
        <v>0.9871633335727665</v>
      </c>
    </row>
    <row r="333" spans="1:5" ht="15">
      <c r="A333" s="125">
        <f t="shared" si="21"/>
        <v>30.700000000000166</v>
      </c>
      <c r="B333" s="126">
        <f t="shared" si="22"/>
        <v>0.01147377813919155</v>
      </c>
      <c r="C333" s="127">
        <f t="shared" si="23"/>
        <v>0.19883780436844337</v>
      </c>
      <c r="D333" s="128">
        <f t="shared" si="24"/>
        <v>0.00116219563155652</v>
      </c>
      <c r="E333" s="129">
        <f t="shared" si="25"/>
        <v>0.9873640262292523</v>
      </c>
    </row>
    <row r="334" spans="1:5" ht="15">
      <c r="A334" s="125">
        <f t="shared" si="21"/>
        <v>30.800000000000168</v>
      </c>
      <c r="B334" s="126">
        <f t="shared" si="22"/>
        <v>0.011294272399658339</v>
      </c>
      <c r="C334" s="127">
        <f t="shared" si="23"/>
        <v>0.19885587188627477</v>
      </c>
      <c r="D334" s="128">
        <f t="shared" si="24"/>
        <v>0.0011441281137251225</v>
      </c>
      <c r="E334" s="129">
        <f t="shared" si="25"/>
        <v>0.9875615994866169</v>
      </c>
    </row>
    <row r="335" spans="1:5" ht="15">
      <c r="A335" s="125">
        <f t="shared" si="21"/>
        <v>30.90000000000017</v>
      </c>
      <c r="B335" s="126">
        <f t="shared" si="22"/>
        <v>0.011117560477776584</v>
      </c>
      <c r="C335" s="127">
        <f t="shared" si="23"/>
        <v>0.19887366174372628</v>
      </c>
      <c r="D335" s="128">
        <f t="shared" si="24"/>
        <v>0.0011263382562736067</v>
      </c>
      <c r="E335" s="129">
        <f t="shared" si="25"/>
        <v>0.9877561012659501</v>
      </c>
    </row>
    <row r="336" spans="1:5" ht="15">
      <c r="A336" s="125">
        <f t="shared" si="21"/>
        <v>31.00000000000017</v>
      </c>
      <c r="B336" s="126">
        <f t="shared" si="22"/>
        <v>0.010943599339373975</v>
      </c>
      <c r="C336" s="127">
        <f t="shared" si="23"/>
        <v>0.19889117810889018</v>
      </c>
      <c r="D336" s="128">
        <f t="shared" si="24"/>
        <v>0.0011088218911097028</v>
      </c>
      <c r="E336" s="129">
        <f t="shared" si="25"/>
        <v>0.9879475787695167</v>
      </c>
    </row>
    <row r="337" spans="1:5" ht="15">
      <c r="A337" s="125">
        <f t="shared" si="21"/>
        <v>31.100000000000172</v>
      </c>
      <c r="B337" s="126">
        <f t="shared" si="22"/>
        <v>0.01077234659932537</v>
      </c>
      <c r="C337" s="127">
        <f t="shared" si="23"/>
        <v>0.19890842509033022</v>
      </c>
      <c r="D337" s="128">
        <f t="shared" si="24"/>
        <v>0.0010915749096696594</v>
      </c>
      <c r="E337" s="129">
        <f t="shared" si="25"/>
        <v>0.9881360784910053</v>
      </c>
    </row>
    <row r="338" spans="1:5" ht="15">
      <c r="A338" s="125">
        <f t="shared" si="21"/>
        <v>31.200000000000173</v>
      </c>
      <c r="B338" s="126">
        <f t="shared" si="22"/>
        <v>0.010603760512189274</v>
      </c>
      <c r="C338" s="127">
        <f t="shared" si="23"/>
        <v>0.19892540673783796</v>
      </c>
      <c r="D338" s="128">
        <f t="shared" si="24"/>
        <v>0.0010745932621619124</v>
      </c>
      <c r="E338" s="129">
        <f t="shared" si="25"/>
        <v>0.9883216462256491</v>
      </c>
    </row>
    <row r="339" spans="1:5" ht="15">
      <c r="A339" s="125">
        <f t="shared" si="21"/>
        <v>31.300000000000175</v>
      </c>
      <c r="B339" s="126">
        <f t="shared" si="22"/>
        <v>0.01043779996296626</v>
      </c>
      <c r="C339" s="127">
        <f t="shared" si="23"/>
        <v>0.19894212704318245</v>
      </c>
      <c r="D339" s="128">
        <f t="shared" si="24"/>
        <v>0.001057872956817401</v>
      </c>
      <c r="E339" s="129">
        <f t="shared" si="25"/>
        <v>0.9885043270802166</v>
      </c>
    </row>
    <row r="340" spans="1:5" ht="15">
      <c r="A340" s="125">
        <f t="shared" si="21"/>
        <v>31.400000000000176</v>
      </c>
      <c r="B340" s="126">
        <f t="shared" si="22"/>
        <v>0.010274424457978132</v>
      </c>
      <c r="C340" s="127">
        <f t="shared" si="23"/>
        <v>0.19895858994085328</v>
      </c>
      <c r="D340" s="128">
        <f t="shared" si="24"/>
        <v>0.0010414100591465704</v>
      </c>
      <c r="E340" s="129">
        <f t="shared" si="25"/>
        <v>0.9886841654828756</v>
      </c>
    </row>
    <row r="341" spans="1:5" ht="15">
      <c r="A341" s="125">
        <f t="shared" si="21"/>
        <v>31.500000000000178</v>
      </c>
      <c r="B341" s="126">
        <f t="shared" si="22"/>
        <v>0.01011359411586668</v>
      </c>
      <c r="C341" s="127">
        <f t="shared" si="23"/>
        <v>0.19897479930879675</v>
      </c>
      <c r="D341" s="128">
        <f t="shared" si="24"/>
        <v>0.0010252006912031054</v>
      </c>
      <c r="E341" s="129">
        <f t="shared" si="25"/>
        <v>0.9888612051929305</v>
      </c>
    </row>
    <row r="342" spans="1:5" ht="15">
      <c r="A342" s="125">
        <f t="shared" si="21"/>
        <v>31.60000000000018</v>
      </c>
      <c r="B342" s="126">
        <f t="shared" si="22"/>
        <v>0.009955269658710833</v>
      </c>
      <c r="C342" s="127">
        <f t="shared" si="23"/>
        <v>0.19899075896914542</v>
      </c>
      <c r="D342" s="128">
        <f t="shared" si="24"/>
        <v>0.0010092410308544227</v>
      </c>
      <c r="E342" s="129">
        <f t="shared" si="25"/>
        <v>0.9890354893104351</v>
      </c>
    </row>
    <row r="343" spans="1:5" ht="15">
      <c r="A343" s="125">
        <f t="shared" si="21"/>
        <v>31.70000000000018</v>
      </c>
      <c r="B343" s="126">
        <f t="shared" si="22"/>
        <v>0.009799412403261046</v>
      </c>
      <c r="C343" s="127">
        <f t="shared" si="23"/>
        <v>0.1990064726889409</v>
      </c>
      <c r="D343" s="128">
        <f t="shared" si="24"/>
        <v>0.0009935273110589578</v>
      </c>
      <c r="E343" s="129">
        <f t="shared" si="25"/>
        <v>0.9892070602856803</v>
      </c>
    </row>
    <row r="344" spans="1:5" ht="15">
      <c r="A344" s="125">
        <f t="shared" si="21"/>
        <v>31.800000000000182</v>
      </c>
      <c r="B344" s="126">
        <f t="shared" si="22"/>
        <v>0.009645984252289715</v>
      </c>
      <c r="C344" s="127">
        <f t="shared" si="23"/>
        <v>0.1990219441808496</v>
      </c>
      <c r="D344" s="128">
        <f t="shared" si="24"/>
        <v>0.0009780558191502665</v>
      </c>
      <c r="E344" s="129">
        <f t="shared" si="25"/>
        <v>0.9893759599285603</v>
      </c>
    </row>
    <row r="345" spans="1:5" ht="15">
      <c r="A345" s="125">
        <f t="shared" si="21"/>
        <v>31.900000000000183</v>
      </c>
      <c r="B345" s="126">
        <f t="shared" si="22"/>
        <v>0.009494947686056469</v>
      </c>
      <c r="C345" s="127">
        <f t="shared" si="23"/>
        <v>0.1990371771038719</v>
      </c>
      <c r="D345" s="128">
        <f t="shared" si="24"/>
        <v>0.0009628228961279676</v>
      </c>
      <c r="E345" s="129">
        <f t="shared" si="25"/>
        <v>0.9895422294178159</v>
      </c>
    </row>
    <row r="346" spans="1:5" ht="15">
      <c r="A346" s="125">
        <f t="shared" si="21"/>
        <v>32.000000000000185</v>
      </c>
      <c r="B346" s="126">
        <f t="shared" si="22"/>
        <v>0.009346265753887141</v>
      </c>
      <c r="C346" s="127">
        <f t="shared" si="23"/>
        <v>0.19905217506404432</v>
      </c>
      <c r="D346" s="128">
        <f t="shared" si="24"/>
        <v>0.0009478249359555407</v>
      </c>
      <c r="E346" s="129">
        <f t="shared" si="25"/>
        <v>0.9897059093101577</v>
      </c>
    </row>
    <row r="347" spans="1:5" ht="15">
      <c r="A347" s="125">
        <f t="shared" si="21"/>
        <v>32.100000000000186</v>
      </c>
      <c r="B347" s="126">
        <f t="shared" si="22"/>
        <v>0.009199902065865243</v>
      </c>
      <c r="C347" s="127">
        <f t="shared" si="23"/>
        <v>0.19906694161513486</v>
      </c>
      <c r="D347" s="128">
        <f t="shared" si="24"/>
        <v>0.0009330583848649969</v>
      </c>
      <c r="E347" s="129">
        <f t="shared" si="25"/>
        <v>0.9898670395492701</v>
      </c>
    </row>
    <row r="348" spans="1:5" ht="15">
      <c r="A348" s="125">
        <f t="shared" si="21"/>
        <v>32.20000000000019</v>
      </c>
      <c r="B348" s="126">
        <f t="shared" si="22"/>
        <v>0.009055820784634759</v>
      </c>
      <c r="C348" s="127">
        <f t="shared" si="23"/>
        <v>0.19908148025933142</v>
      </c>
      <c r="D348" s="128">
        <f t="shared" si="24"/>
        <v>0.0009185197406684311</v>
      </c>
      <c r="E348" s="129">
        <f t="shared" si="25"/>
        <v>0.9900256594746972</v>
      </c>
    </row>
  </sheetData>
  <sheetProtection/>
  <hyperlinks>
    <hyperlink ref="J27" r:id="rId1" display="Sinex 2007"/>
  </hyperlinks>
  <printOptions/>
  <pageMargins left="0.75" right="0.75" top="1" bottom="1" header="0.5" footer="0.5"/>
  <pageSetup horizontalDpi="600" verticalDpi="600" orientation="landscape" r:id="rId5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L348"/>
  <sheetViews>
    <sheetView showGridLines="0" zoomScalePageLayoutView="0" workbookViewId="0" topLeftCell="A37">
      <selection activeCell="J24" sqref="J24"/>
    </sheetView>
  </sheetViews>
  <sheetFormatPr defaultColWidth="10.28125" defaultRowHeight="12.75"/>
  <cols>
    <col min="1" max="5" width="10.28125" style="104" customWidth="1"/>
    <col min="6" max="7" width="10.28125" style="105" customWidth="1"/>
    <col min="8" max="8" width="10.28125" style="104" customWidth="1"/>
    <col min="9" max="16384" width="10.28125" style="105" customWidth="1"/>
  </cols>
  <sheetData>
    <row r="1" spans="1:7" ht="18">
      <c r="A1" s="141" t="s">
        <v>92</v>
      </c>
      <c r="G1" s="131" t="s">
        <v>124</v>
      </c>
    </row>
    <row r="2" ht="15">
      <c r="A2" s="106"/>
    </row>
    <row r="3" spans="2:8" ht="15">
      <c r="B3" s="107"/>
      <c r="D3" s="108" t="s">
        <v>32</v>
      </c>
      <c r="E3" s="109">
        <v>1</v>
      </c>
      <c r="G3" s="110" t="s">
        <v>33</v>
      </c>
      <c r="H3" s="109">
        <v>0.1</v>
      </c>
    </row>
    <row r="4" spans="1:8" ht="15">
      <c r="A4" s="107"/>
      <c r="B4" s="111"/>
      <c r="C4" s="111"/>
      <c r="D4" s="112"/>
      <c r="E4" s="111"/>
      <c r="F4" s="113"/>
      <c r="G4" s="112"/>
      <c r="H4" s="111"/>
    </row>
    <row r="5" spans="1:8" ht="15">
      <c r="A5" s="107"/>
      <c r="B5" s="111"/>
      <c r="C5" s="111"/>
      <c r="D5" s="112"/>
      <c r="E5" s="111"/>
      <c r="F5" s="113"/>
      <c r="G5" s="112"/>
      <c r="H5" s="111"/>
    </row>
    <row r="6" spans="1:11" ht="15">
      <c r="A6" s="107"/>
      <c r="B6" s="130" t="s">
        <v>39</v>
      </c>
      <c r="G6" s="112">
        <v>0</v>
      </c>
      <c r="H6" s="111">
        <f aca="true" t="shared" si="0" ref="H6:H12">IF($I$3=TRUE,$H$3,-2)</f>
        <v>-2</v>
      </c>
      <c r="K6" s="114" t="s">
        <v>93</v>
      </c>
    </row>
    <row r="7" spans="1:12" ht="15">
      <c r="A7" s="107"/>
      <c r="C7" s="115" t="s">
        <v>38</v>
      </c>
      <c r="G7" s="112">
        <v>5</v>
      </c>
      <c r="H7" s="111">
        <f t="shared" si="0"/>
        <v>-2</v>
      </c>
      <c r="J7" s="107" t="s">
        <v>34</v>
      </c>
      <c r="K7" s="109">
        <f>L7/10</f>
        <v>1.9</v>
      </c>
      <c r="L7" s="115">
        <v>19</v>
      </c>
    </row>
    <row r="8" spans="1:12" ht="15">
      <c r="A8" s="107"/>
      <c r="B8" s="125">
        <v>0</v>
      </c>
      <c r="C8" s="126">
        <f>$E$3</f>
        <v>1</v>
      </c>
      <c r="D8" s="127">
        <f>$H$3</f>
        <v>0.1</v>
      </c>
      <c r="E8" s="128">
        <v>0</v>
      </c>
      <c r="F8" s="129">
        <v>0</v>
      </c>
      <c r="G8" s="112">
        <v>10</v>
      </c>
      <c r="H8" s="111">
        <f t="shared" si="0"/>
        <v>-2</v>
      </c>
      <c r="K8" s="116"/>
      <c r="L8" s="104"/>
    </row>
    <row r="9" spans="1:12" ht="15">
      <c r="A9" s="107"/>
      <c r="B9" s="125">
        <f>B8+$H$25</f>
        <v>0.1</v>
      </c>
      <c r="C9" s="126">
        <f>C8+(-$K$7*C8*D8+$K$9*E8)*$H$25</f>
        <v>0.981</v>
      </c>
      <c r="D9" s="127">
        <f>D8+(-$K$7*C8*D8+$K$9*E8+$K$11*E8)*$H$25</f>
        <v>0.081</v>
      </c>
      <c r="E9" s="128">
        <f>E8+($K$7*C8*D8-$K$9*E8-$K$11*E8)*$H$25</f>
        <v>0.019000000000000003</v>
      </c>
      <c r="F9" s="129">
        <f>F8+($K$11*E8)*$H$25</f>
        <v>0</v>
      </c>
      <c r="G9" s="112">
        <v>15</v>
      </c>
      <c r="H9" s="111">
        <f t="shared" si="0"/>
        <v>-2</v>
      </c>
      <c r="J9" s="162" t="s">
        <v>90</v>
      </c>
      <c r="K9" s="109">
        <f>L9/10</f>
        <v>0.1</v>
      </c>
      <c r="L9" s="104">
        <v>1</v>
      </c>
    </row>
    <row r="10" spans="1:12" ht="15">
      <c r="A10" s="107"/>
      <c r="B10" s="125">
        <f>B9+$H$25</f>
        <v>0.2</v>
      </c>
      <c r="C10" s="126">
        <f>C9+(-$K$7*C9*D9+$K$9*E9)*$H$25</f>
        <v>0.96609241</v>
      </c>
      <c r="D10" s="127">
        <f>D9+(-$K$7*C9*D9+$K$9*E9+$K$11*E9)*$H$25</f>
        <v>0.06894241000000001</v>
      </c>
      <c r="E10" s="128">
        <f>E9+($K$7*C9*D9-$K$9*E9-$K$11*E9)*$H$25</f>
        <v>0.031057590000000003</v>
      </c>
      <c r="F10" s="129">
        <f>F9+($K$11*E9)*$H$25</f>
        <v>0.0028500000000000005</v>
      </c>
      <c r="G10" s="112">
        <v>20</v>
      </c>
      <c r="H10" s="111">
        <f t="shared" si="0"/>
        <v>-2</v>
      </c>
      <c r="K10" s="116"/>
      <c r="L10" s="104"/>
    </row>
    <row r="11" spans="1:12" ht="15">
      <c r="A11" s="107"/>
      <c r="B11" s="125">
        <f>B10+$H$25</f>
        <v>0.30000000000000004</v>
      </c>
      <c r="C11" s="126">
        <f>C10+(-$K$7*C10*D10+$K$9*E10)*$H$25</f>
        <v>0.9537480854846595</v>
      </c>
      <c r="D11" s="127">
        <f>D10+(-$K$7*C10*D10+$K$9*E10+$K$11*E10)*$H$25</f>
        <v>0.06125672398465947</v>
      </c>
      <c r="E11" s="128">
        <f>E10+($K$7*C10*D10-$K$9*E10-$K$11*E10)*$H$25</f>
        <v>0.03874327601534054</v>
      </c>
      <c r="F11" s="129">
        <f>F10+($K$11*E10)*$H$25</f>
        <v>0.007508638500000001</v>
      </c>
      <c r="G11" s="112">
        <v>25</v>
      </c>
      <c r="H11" s="111">
        <f t="shared" si="0"/>
        <v>-2</v>
      </c>
      <c r="J11" s="107" t="s">
        <v>35</v>
      </c>
      <c r="K11" s="109">
        <f>L11/10</f>
        <v>1.5</v>
      </c>
      <c r="L11" s="104">
        <v>15</v>
      </c>
    </row>
    <row r="12" spans="1:11" ht="15">
      <c r="A12" s="107"/>
      <c r="B12" s="125">
        <f>B11+$H$25</f>
        <v>0.4</v>
      </c>
      <c r="C12" s="126">
        <f>C11+(-$K$7*C11*D11+$K$9*E11)*$H$25</f>
        <v>0.943035056432361</v>
      </c>
      <c r="D12" s="127">
        <f>D11+(-$K$7*C11*D11+$K$9*E11+$K$11*E11)*$H$25</f>
        <v>0.05635518633466203</v>
      </c>
      <c r="E12" s="128">
        <f>E11+($K$7*C11*D11-$K$9*E11-$K$11*E11)*$H$25</f>
        <v>0.043644813665337984</v>
      </c>
      <c r="F12" s="129">
        <f>F11+($K$11*E11)*$H$25</f>
        <v>0.013320129902301083</v>
      </c>
      <c r="G12" s="112">
        <v>30</v>
      </c>
      <c r="H12" s="111">
        <f t="shared" si="0"/>
        <v>-2</v>
      </c>
      <c r="K12" s="116"/>
    </row>
    <row r="13" spans="1:11" ht="15">
      <c r="A13" s="107"/>
      <c r="B13" s="125">
        <f>B12+$H$25</f>
        <v>0.5</v>
      </c>
      <c r="C13" s="126">
        <f>C12+(-$K$7*C12*D12+$K$9*E12)*$H$25</f>
        <v>0.9333739704671952</v>
      </c>
      <c r="D13" s="127">
        <f>D12+(-$K$7*C12*D12+$K$9*E12+$K$11*E12)*$H$25</f>
        <v>0.0532408224192969</v>
      </c>
      <c r="E13" s="128">
        <f>E12+($K$7*C12*D12-$K$9*E12-$K$11*E12)*$H$25</f>
        <v>0.04675917758070311</v>
      </c>
      <c r="F13" s="129">
        <f>F12+($K$11*E12)*$H$25</f>
        <v>0.01986685195210178</v>
      </c>
      <c r="G13" s="112"/>
      <c r="H13" s="111"/>
      <c r="J13" s="107" t="s">
        <v>36</v>
      </c>
      <c r="K13" s="117">
        <f>(K9+K11)/K7</f>
        <v>0.8421052631578948</v>
      </c>
    </row>
    <row r="14" spans="1:11" ht="15">
      <c r="A14" s="107"/>
      <c r="B14" s="125"/>
      <c r="C14" s="126"/>
      <c r="D14" s="127"/>
      <c r="E14" s="128"/>
      <c r="F14" s="129"/>
      <c r="G14" s="112"/>
      <c r="H14" s="111"/>
      <c r="K14" s="116"/>
    </row>
    <row r="15" spans="1:11" ht="15">
      <c r="A15" s="107"/>
      <c r="B15" s="125"/>
      <c r="C15" s="126"/>
      <c r="D15" s="127"/>
      <c r="E15" s="128"/>
      <c r="F15" s="129"/>
      <c r="G15" s="112"/>
      <c r="H15" s="111"/>
      <c r="J15" s="107" t="s">
        <v>37</v>
      </c>
      <c r="K15" s="117">
        <f>K11*H3</f>
        <v>0.15000000000000002</v>
      </c>
    </row>
    <row r="16" spans="1:8" ht="15">
      <c r="A16" s="107"/>
      <c r="B16" s="125"/>
      <c r="C16" s="126"/>
      <c r="D16" s="127"/>
      <c r="E16" s="128"/>
      <c r="F16" s="129"/>
      <c r="G16" s="112"/>
      <c r="H16" s="111"/>
    </row>
    <row r="17" spans="1:8" ht="15">
      <c r="A17" s="107"/>
      <c r="B17" s="111"/>
      <c r="C17" s="111"/>
      <c r="D17" s="112"/>
      <c r="E17" s="111"/>
      <c r="F17" s="113"/>
      <c r="G17" s="112"/>
      <c r="H17" s="111"/>
    </row>
    <row r="18" spans="1:12" ht="15" customHeight="1">
      <c r="A18" s="107"/>
      <c r="B18" s="111"/>
      <c r="C18" s="111"/>
      <c r="D18" s="112"/>
      <c r="E18" s="111"/>
      <c r="F18" s="113"/>
      <c r="G18" s="112"/>
      <c r="H18" s="111"/>
      <c r="K18" s="138" t="s">
        <v>94</v>
      </c>
      <c r="L18" s="134">
        <f>SLOPE(C8:C13,B8:B13)</f>
        <v>-0.13124837225208053</v>
      </c>
    </row>
    <row r="19" spans="1:12" ht="15">
      <c r="A19" s="107"/>
      <c r="B19" s="111"/>
      <c r="C19" s="111"/>
      <c r="D19" s="112"/>
      <c r="E19" s="111"/>
      <c r="F19" s="113"/>
      <c r="G19" s="112"/>
      <c r="H19" s="111"/>
      <c r="K19" s="131"/>
      <c r="L19" s="132"/>
    </row>
    <row r="20" spans="1:12" ht="15.75" customHeight="1">
      <c r="A20" s="107"/>
      <c r="B20" s="111"/>
      <c r="C20" s="111"/>
      <c r="D20" s="112"/>
      <c r="E20" s="111"/>
      <c r="F20" s="113"/>
      <c r="G20" s="112"/>
      <c r="H20" s="111"/>
      <c r="K20" s="138" t="s">
        <v>126</v>
      </c>
      <c r="L20" s="134">
        <f>-L18</f>
        <v>0.13124837225208053</v>
      </c>
    </row>
    <row r="21" spans="1:8" ht="15">
      <c r="A21" s="107"/>
      <c r="B21" s="111"/>
      <c r="C21" s="111"/>
      <c r="D21" s="112"/>
      <c r="E21" s="111"/>
      <c r="F21" s="113"/>
      <c r="G21" s="112"/>
      <c r="H21" s="111"/>
    </row>
    <row r="22" spans="1:11" ht="15">
      <c r="A22" s="107"/>
      <c r="B22" s="111"/>
      <c r="D22" s="107"/>
      <c r="E22" s="111"/>
      <c r="G22" s="107"/>
      <c r="H22" s="111"/>
      <c r="K22" s="133"/>
    </row>
    <row r="23" ht="15">
      <c r="K23" s="133"/>
    </row>
    <row r="24" ht="15">
      <c r="K24" s="133"/>
    </row>
    <row r="25" spans="1:11" ht="15">
      <c r="A25" s="163" t="s">
        <v>95</v>
      </c>
      <c r="B25" s="120" t="s">
        <v>0</v>
      </c>
      <c r="C25" s="121" t="s">
        <v>29</v>
      </c>
      <c r="D25" s="122" t="s">
        <v>30</v>
      </c>
      <c r="E25" s="123" t="s">
        <v>31</v>
      </c>
      <c r="G25" s="159" t="s">
        <v>125</v>
      </c>
      <c r="H25" s="124">
        <v>0.1</v>
      </c>
      <c r="K25" s="133"/>
    </row>
    <row r="26" spans="1:5" ht="15">
      <c r="A26" s="135">
        <v>0</v>
      </c>
      <c r="B26" s="136">
        <f>$E$3</f>
        <v>1</v>
      </c>
      <c r="C26" s="127">
        <f>$H$3</f>
        <v>0.1</v>
      </c>
      <c r="D26" s="128">
        <v>0</v>
      </c>
      <c r="E26" s="129">
        <v>0</v>
      </c>
    </row>
    <row r="27" spans="1:10" ht="15">
      <c r="A27" s="135">
        <f aca="true" t="shared" si="1" ref="A27:A90">A26+$H$25</f>
        <v>0.1</v>
      </c>
      <c r="B27" s="136">
        <f aca="true" t="shared" si="2" ref="B27:B90">B26+(-$K$7*B26*C26+$K$9*D26)*$H$25</f>
        <v>0.981</v>
      </c>
      <c r="C27" s="127">
        <f aca="true" t="shared" si="3" ref="C27:C90">C26+(-$K$7*B26*C26+$K$9*D26+$K$11*D26)*$H$25</f>
        <v>0.081</v>
      </c>
      <c r="D27" s="128">
        <f aca="true" t="shared" si="4" ref="D27:D90">D26+($K$7*B26*C26-$K$9*D26-$K$11*D26)*$H$25</f>
        <v>0.019000000000000003</v>
      </c>
      <c r="E27" s="129">
        <f aca="true" t="shared" si="5" ref="E27:E90">E26+($K$11*D26)*$H$25</f>
        <v>0</v>
      </c>
      <c r="J27" s="148" t="s">
        <v>43</v>
      </c>
    </row>
    <row r="28" spans="1:5" ht="15">
      <c r="A28" s="135">
        <f t="shared" si="1"/>
        <v>0.2</v>
      </c>
      <c r="B28" s="136">
        <f t="shared" si="2"/>
        <v>0.96609241</v>
      </c>
      <c r="C28" s="127">
        <f t="shared" si="3"/>
        <v>0.06894241000000001</v>
      </c>
      <c r="D28" s="128">
        <f t="shared" si="4"/>
        <v>0.031057590000000003</v>
      </c>
      <c r="E28" s="129">
        <f t="shared" si="5"/>
        <v>0.0028500000000000005</v>
      </c>
    </row>
    <row r="29" spans="1:5" ht="15">
      <c r="A29" s="135">
        <f t="shared" si="1"/>
        <v>0.30000000000000004</v>
      </c>
      <c r="B29" s="136">
        <f t="shared" si="2"/>
        <v>0.9537480854846595</v>
      </c>
      <c r="C29" s="127">
        <f t="shared" si="3"/>
        <v>0.06125672398465947</v>
      </c>
      <c r="D29" s="128">
        <f t="shared" si="4"/>
        <v>0.03874327601534054</v>
      </c>
      <c r="E29" s="129">
        <f t="shared" si="5"/>
        <v>0.007508638500000001</v>
      </c>
    </row>
    <row r="30" spans="1:7" ht="15">
      <c r="A30" s="135">
        <f t="shared" si="1"/>
        <v>0.4</v>
      </c>
      <c r="B30" s="136">
        <f t="shared" si="2"/>
        <v>0.943035056432361</v>
      </c>
      <c r="C30" s="127">
        <f t="shared" si="3"/>
        <v>0.05635518633466203</v>
      </c>
      <c r="D30" s="128">
        <f t="shared" si="4"/>
        <v>0.043644813665337984</v>
      </c>
      <c r="E30" s="129">
        <f t="shared" si="5"/>
        <v>0.013320129902301083</v>
      </c>
      <c r="G30" s="160" t="s">
        <v>85</v>
      </c>
    </row>
    <row r="31" spans="1:8" ht="15">
      <c r="A31" s="135">
        <f t="shared" si="1"/>
        <v>0.5</v>
      </c>
      <c r="B31" s="136">
        <f t="shared" si="2"/>
        <v>0.9333739704671952</v>
      </c>
      <c r="C31" s="127">
        <f t="shared" si="3"/>
        <v>0.0532408224192969</v>
      </c>
      <c r="D31" s="128">
        <f t="shared" si="4"/>
        <v>0.04675917758070311</v>
      </c>
      <c r="E31" s="129">
        <f t="shared" si="5"/>
        <v>0.01986685195210178</v>
      </c>
      <c r="G31" s="105" t="s">
        <v>86</v>
      </c>
      <c r="H31" s="111"/>
    </row>
    <row r="32" spans="1:5" ht="15">
      <c r="A32" s="125">
        <f t="shared" si="1"/>
        <v>0.6</v>
      </c>
      <c r="B32" s="126">
        <f t="shared" si="2"/>
        <v>0.924399778658639</v>
      </c>
      <c r="C32" s="127">
        <f t="shared" si="3"/>
        <v>0.05128050724784618</v>
      </c>
      <c r="D32" s="128">
        <f t="shared" si="4"/>
        <v>0.048719492752153835</v>
      </c>
      <c r="E32" s="129">
        <f t="shared" si="5"/>
        <v>0.02688072858920725</v>
      </c>
    </row>
    <row r="33" spans="1:5" ht="15">
      <c r="A33" s="125">
        <f t="shared" si="1"/>
        <v>0.7</v>
      </c>
      <c r="B33" s="126">
        <f t="shared" si="2"/>
        <v>0.9158802725717723</v>
      </c>
      <c r="C33" s="127">
        <f t="shared" si="3"/>
        <v>0.05006892507380256</v>
      </c>
      <c r="D33" s="128">
        <f t="shared" si="4"/>
        <v>0.04993107492619745</v>
      </c>
      <c r="E33" s="129">
        <f t="shared" si="5"/>
        <v>0.03418865250203032</v>
      </c>
    </row>
    <row r="34" spans="1:5" ht="15">
      <c r="A34" s="125">
        <f t="shared" si="1"/>
        <v>0.7999999999999999</v>
      </c>
      <c r="B34" s="126">
        <f t="shared" si="2"/>
        <v>0.90766672657968</v>
      </c>
      <c r="C34" s="127">
        <f t="shared" si="3"/>
        <v>0.04934504032063987</v>
      </c>
      <c r="D34" s="128">
        <f t="shared" si="4"/>
        <v>0.050654959679360144</v>
      </c>
      <c r="E34" s="129">
        <f t="shared" si="5"/>
        <v>0.04167831374095994</v>
      </c>
    </row>
    <row r="35" spans="1:5" ht="15">
      <c r="A35" s="125">
        <f t="shared" si="1"/>
        <v>0.8999999999999999</v>
      </c>
      <c r="B35" s="126">
        <f t="shared" si="2"/>
        <v>0.8996633944445258</v>
      </c>
      <c r="C35" s="127">
        <f t="shared" si="3"/>
        <v>0.04893995213738977</v>
      </c>
      <c r="D35" s="128">
        <f t="shared" si="4"/>
        <v>0.051060047862610244</v>
      </c>
      <c r="E35" s="129">
        <f t="shared" si="5"/>
        <v>0.04927655769286396</v>
      </c>
    </row>
    <row r="36" spans="1:8" ht="15">
      <c r="A36" s="125">
        <f t="shared" si="1"/>
        <v>0.9999999999999999</v>
      </c>
      <c r="B36" s="126">
        <f t="shared" si="2"/>
        <v>0.8918083930650154</v>
      </c>
      <c r="C36" s="127">
        <f t="shared" si="3"/>
        <v>0.048743957937270835</v>
      </c>
      <c r="D36" s="128">
        <f t="shared" si="4"/>
        <v>0.05125604206272918</v>
      </c>
      <c r="E36" s="129">
        <f t="shared" si="5"/>
        <v>0.0569355648722555</v>
      </c>
      <c r="H36" s="111"/>
    </row>
    <row r="37" spans="1:5" ht="15">
      <c r="A37" s="125">
        <f t="shared" si="1"/>
        <v>1.0999999999999999</v>
      </c>
      <c r="B37" s="126">
        <f t="shared" si="2"/>
        <v>0.8840616020337061</v>
      </c>
      <c r="C37" s="127">
        <f t="shared" si="3"/>
        <v>0.048685573215370925</v>
      </c>
      <c r="D37" s="128">
        <f t="shared" si="4"/>
        <v>0.05131442678462909</v>
      </c>
      <c r="E37" s="129">
        <f t="shared" si="5"/>
        <v>0.06462397118166488</v>
      </c>
    </row>
    <row r="38" spans="1:5" ht="15">
      <c r="A38" s="125">
        <f t="shared" si="1"/>
        <v>1.2</v>
      </c>
      <c r="B38" s="126">
        <f t="shared" si="2"/>
        <v>0.8763969475895375</v>
      </c>
      <c r="C38" s="127">
        <f t="shared" si="3"/>
        <v>0.04871808278889666</v>
      </c>
      <c r="D38" s="128">
        <f t="shared" si="4"/>
        <v>0.05128191721110335</v>
      </c>
      <c r="E38" s="129">
        <f t="shared" si="5"/>
        <v>0.07232113519935925</v>
      </c>
    </row>
    <row r="39" spans="1:5" ht="15">
      <c r="A39" s="125">
        <f t="shared" si="1"/>
        <v>1.3</v>
      </c>
      <c r="B39" s="126">
        <f t="shared" si="2"/>
        <v>0.8687974547424139</v>
      </c>
      <c r="C39" s="127">
        <f t="shared" si="3"/>
        <v>0.048810877523438545</v>
      </c>
      <c r="D39" s="128">
        <f t="shared" si="4"/>
        <v>0.05118912247656147</v>
      </c>
      <c r="E39" s="129">
        <f t="shared" si="5"/>
        <v>0.08001342278102475</v>
      </c>
    </row>
    <row r="40" spans="1:5" ht="15">
      <c r="A40" s="125">
        <f t="shared" si="1"/>
        <v>1.4000000000000001</v>
      </c>
      <c r="B40" s="126">
        <f t="shared" si="2"/>
        <v>0.8612520603975191</v>
      </c>
      <c r="C40" s="127">
        <f t="shared" si="3"/>
        <v>0.048943851550028034</v>
      </c>
      <c r="D40" s="128">
        <f t="shared" si="4"/>
        <v>0.05105614844997198</v>
      </c>
      <c r="E40" s="129">
        <f t="shared" si="5"/>
        <v>0.08769179115250897</v>
      </c>
    </row>
    <row r="41" spans="1:5" ht="15">
      <c r="A41" s="125">
        <f t="shared" si="1"/>
        <v>1.5000000000000002</v>
      </c>
      <c r="B41" s="126">
        <f t="shared" si="2"/>
        <v>0.853753553213681</v>
      </c>
      <c r="C41" s="127">
        <f t="shared" si="3"/>
        <v>0.04910376663368568</v>
      </c>
      <c r="D41" s="128">
        <f t="shared" si="4"/>
        <v>0.05089623336631433</v>
      </c>
      <c r="E41" s="129">
        <f t="shared" si="5"/>
        <v>0.09535021342000477</v>
      </c>
    </row>
    <row r="42" spans="1:5" ht="15">
      <c r="A42" s="125">
        <f t="shared" si="1"/>
        <v>1.6000000000000003</v>
      </c>
      <c r="B42" s="126">
        <f t="shared" si="2"/>
        <v>0.8462972376518041</v>
      </c>
      <c r="C42" s="127">
        <f t="shared" si="3"/>
        <v>0.04928188607675591</v>
      </c>
      <c r="D42" s="128">
        <f t="shared" si="4"/>
        <v>0.0507181139232441</v>
      </c>
      <c r="E42" s="129">
        <f t="shared" si="5"/>
        <v>0.10298464842495192</v>
      </c>
    </row>
    <row r="43" spans="1:5" ht="15">
      <c r="A43" s="125">
        <f t="shared" si="1"/>
        <v>1.7000000000000004</v>
      </c>
      <c r="B43" s="126">
        <f t="shared" si="2"/>
        <v>0.8388800652209609</v>
      </c>
      <c r="C43" s="127">
        <f t="shared" si="3"/>
        <v>0.04947243073439937</v>
      </c>
      <c r="D43" s="128">
        <f t="shared" si="4"/>
        <v>0.05052756926560064</v>
      </c>
      <c r="E43" s="129">
        <f t="shared" si="5"/>
        <v>0.11059236551343854</v>
      </c>
    </row>
    <row r="44" spans="1:5" ht="15">
      <c r="A44" s="125">
        <f t="shared" si="1"/>
        <v>1.8000000000000005</v>
      </c>
      <c r="B44" s="126">
        <f t="shared" si="2"/>
        <v>0.8315000680886055</v>
      </c>
      <c r="C44" s="127">
        <f t="shared" si="3"/>
        <v>0.049671568991884116</v>
      </c>
      <c r="D44" s="128">
        <f t="shared" si="4"/>
        <v>0.0503284310081159</v>
      </c>
      <c r="E44" s="129">
        <f t="shared" si="5"/>
        <v>0.11817150090327863</v>
      </c>
    </row>
    <row r="45" spans="1:5" ht="15">
      <c r="A45" s="125">
        <f t="shared" si="1"/>
        <v>1.9000000000000006</v>
      </c>
      <c r="B45" s="126">
        <f t="shared" si="2"/>
        <v>0.824155988928911</v>
      </c>
      <c r="C45" s="127">
        <f t="shared" si="3"/>
        <v>0.049876754483406956</v>
      </c>
      <c r="D45" s="128">
        <f t="shared" si="4"/>
        <v>0.05012324551659306</v>
      </c>
      <c r="E45" s="129">
        <f t="shared" si="5"/>
        <v>0.12572076555449602</v>
      </c>
    </row>
    <row r="46" spans="1:5" ht="15">
      <c r="A46" s="125">
        <f t="shared" si="1"/>
        <v>2.0000000000000004</v>
      </c>
      <c r="B46" s="126">
        <f t="shared" si="2"/>
        <v>0.8168470384600679</v>
      </c>
      <c r="C46" s="127">
        <f t="shared" si="3"/>
        <v>0.050086290842052864</v>
      </c>
      <c r="D46" s="128">
        <f t="shared" si="4"/>
        <v>0.04991370915794715</v>
      </c>
      <c r="E46" s="129">
        <f t="shared" si="5"/>
        <v>0.13323925238198497</v>
      </c>
    </row>
    <row r="47" spans="1:5" ht="15">
      <c r="A47" s="125">
        <f t="shared" si="1"/>
        <v>2.1000000000000005</v>
      </c>
      <c r="B47" s="126">
        <f t="shared" si="2"/>
        <v>0.8095727362667091</v>
      </c>
      <c r="C47" s="127">
        <f t="shared" si="3"/>
        <v>0.050299045022386114</v>
      </c>
      <c r="D47" s="128">
        <f t="shared" si="4"/>
        <v>0.0497009549776139</v>
      </c>
      <c r="E47" s="129">
        <f t="shared" si="5"/>
        <v>0.14072630875567704</v>
      </c>
    </row>
    <row r="48" spans="1:5" ht="15">
      <c r="A48" s="125">
        <f t="shared" si="1"/>
        <v>2.2000000000000006</v>
      </c>
      <c r="B48" s="126">
        <f t="shared" si="2"/>
        <v>0.802332806069514</v>
      </c>
      <c r="C48" s="127">
        <f t="shared" si="3"/>
        <v>0.05051425807183299</v>
      </c>
      <c r="D48" s="128">
        <f t="shared" si="4"/>
        <v>0.04948574192816702</v>
      </c>
      <c r="E48" s="129">
        <f t="shared" si="5"/>
        <v>0.14818145200231914</v>
      </c>
    </row>
    <row r="49" spans="1:5" ht="15">
      <c r="A49" s="125">
        <f t="shared" si="1"/>
        <v>2.3000000000000007</v>
      </c>
      <c r="B49" s="126">
        <f t="shared" si="2"/>
        <v>0.7951271066679899</v>
      </c>
      <c r="C49" s="127">
        <f t="shared" si="3"/>
        <v>0.05073141995953398</v>
      </c>
      <c r="D49" s="128">
        <f t="shared" si="4"/>
        <v>0.04926858004046603</v>
      </c>
      <c r="E49" s="129">
        <f t="shared" si="5"/>
        <v>0.1556043132915442</v>
      </c>
    </row>
    <row r="50" spans="1:5" ht="15">
      <c r="A50" s="125">
        <f t="shared" si="1"/>
        <v>2.400000000000001</v>
      </c>
      <c r="B50" s="126">
        <f t="shared" si="2"/>
        <v>0.7879555863061738</v>
      </c>
      <c r="C50" s="127">
        <f t="shared" si="3"/>
        <v>0.05095018660378778</v>
      </c>
      <c r="D50" s="128">
        <f t="shared" si="4"/>
        <v>0.049049813396212234</v>
      </c>
      <c r="E50" s="129">
        <f t="shared" si="5"/>
        <v>0.16299460029761412</v>
      </c>
    </row>
    <row r="51" spans="1:5" ht="15">
      <c r="A51" s="125">
        <f t="shared" si="1"/>
        <v>2.500000000000001</v>
      </c>
      <c r="B51" s="126">
        <f t="shared" si="2"/>
        <v>0.7808182524501546</v>
      </c>
      <c r="C51" s="127">
        <f t="shared" si="3"/>
        <v>0.05117032475720039</v>
      </c>
      <c r="D51" s="128">
        <f t="shared" si="4"/>
        <v>0.048829675242799624</v>
      </c>
      <c r="E51" s="129">
        <f t="shared" si="5"/>
        <v>0.17035207230704597</v>
      </c>
    </row>
    <row r="52" spans="1:5" ht="15">
      <c r="A52" s="125">
        <f t="shared" si="1"/>
        <v>2.600000000000001</v>
      </c>
      <c r="B52" s="126">
        <f t="shared" si="2"/>
        <v>0.77371515172728</v>
      </c>
      <c r="C52" s="127">
        <f t="shared" si="3"/>
        <v>0.051391675320745754</v>
      </c>
      <c r="D52" s="128">
        <f t="shared" si="4"/>
        <v>0.04860832467925426</v>
      </c>
      <c r="E52" s="129">
        <f t="shared" si="5"/>
        <v>0.17767652359346592</v>
      </c>
    </row>
    <row r="53" spans="1:5" ht="15">
      <c r="A53" s="125">
        <f t="shared" si="1"/>
        <v>2.700000000000001</v>
      </c>
      <c r="B53" s="126">
        <f t="shared" si="2"/>
        <v>0.7666463565790936</v>
      </c>
      <c r="C53" s="127">
        <f t="shared" si="3"/>
        <v>0.05161412887444755</v>
      </c>
      <c r="D53" s="128">
        <f t="shared" si="4"/>
        <v>0.04838587112555246</v>
      </c>
      <c r="E53" s="129">
        <f t="shared" si="5"/>
        <v>0.18496777229535405</v>
      </c>
    </row>
    <row r="54" spans="1:5" ht="15">
      <c r="A54" s="125">
        <f t="shared" si="1"/>
        <v>2.800000000000001</v>
      </c>
      <c r="B54" s="126">
        <f t="shared" si="2"/>
        <v>0.7596119563589253</v>
      </c>
      <c r="C54" s="127">
        <f t="shared" si="3"/>
        <v>0.051837609323112134</v>
      </c>
      <c r="D54" s="128">
        <f t="shared" si="4"/>
        <v>0.04816239067688788</v>
      </c>
      <c r="E54" s="129">
        <f t="shared" si="5"/>
        <v>0.19222565296418692</v>
      </c>
    </row>
    <row r="55" spans="1:5" ht="15">
      <c r="A55" s="125">
        <f t="shared" si="1"/>
        <v>2.9000000000000012</v>
      </c>
      <c r="B55" s="126">
        <f t="shared" si="2"/>
        <v>0.7526120513778234</v>
      </c>
      <c r="C55" s="127">
        <f t="shared" si="3"/>
        <v>0.05206206294354341</v>
      </c>
      <c r="D55" s="128">
        <f t="shared" si="4"/>
        <v>0.0479379370564566</v>
      </c>
      <c r="E55" s="129">
        <f t="shared" si="5"/>
        <v>0.1994500115657201</v>
      </c>
    </row>
    <row r="56" spans="1:5" ht="15">
      <c r="A56" s="125">
        <f t="shared" si="1"/>
        <v>3.0000000000000013</v>
      </c>
      <c r="B56" s="126">
        <f t="shared" si="2"/>
        <v>0.7456467489101166</v>
      </c>
      <c r="C56" s="127">
        <f t="shared" si="3"/>
        <v>0.05228745103430517</v>
      </c>
      <c r="D56" s="128">
        <f t="shared" si="4"/>
        <v>0.047712548965694844</v>
      </c>
      <c r="E56" s="129">
        <f t="shared" si="5"/>
        <v>0.20664070212418859</v>
      </c>
    </row>
    <row r="57" spans="1:5" ht="15">
      <c r="A57" s="125">
        <f t="shared" si="1"/>
        <v>3.1000000000000014</v>
      </c>
      <c r="B57" s="126">
        <f t="shared" si="2"/>
        <v>0.7387161605039935</v>
      </c>
      <c r="C57" s="127">
        <f t="shared" si="3"/>
        <v>0.0525137449730363</v>
      </c>
      <c r="D57" s="128">
        <f t="shared" si="4"/>
        <v>0.047486255026963714</v>
      </c>
      <c r="E57" s="129">
        <f t="shared" si="5"/>
        <v>0.21379758446904282</v>
      </c>
    </row>
    <row r="58" spans="1:5" ht="15">
      <c r="A58" s="125">
        <f t="shared" si="1"/>
        <v>3.2000000000000015</v>
      </c>
      <c r="B58" s="126">
        <f t="shared" si="2"/>
        <v>0.7318204001628313</v>
      </c>
      <c r="C58" s="127">
        <f t="shared" si="3"/>
        <v>0.052740922885918716</v>
      </c>
      <c r="D58" s="128">
        <f t="shared" si="4"/>
        <v>0.047259077114081297</v>
      </c>
      <c r="E58" s="129">
        <f t="shared" si="5"/>
        <v>0.22092052272308738</v>
      </c>
    </row>
    <row r="59" spans="1:5" ht="15">
      <c r="A59" s="125">
        <f t="shared" si="1"/>
        <v>3.3000000000000016</v>
      </c>
      <c r="B59" s="126">
        <f t="shared" si="2"/>
        <v>0.7249595831086194</v>
      </c>
      <c r="C59" s="127">
        <f t="shared" si="3"/>
        <v>0.05296896739881901</v>
      </c>
      <c r="D59" s="128">
        <f t="shared" si="4"/>
        <v>0.047031032601181</v>
      </c>
      <c r="E59" s="129">
        <f t="shared" si="5"/>
        <v>0.22800938429019957</v>
      </c>
    </row>
    <row r="60" spans="1:5" ht="15">
      <c r="A60" s="125">
        <f t="shared" si="1"/>
        <v>3.4000000000000017</v>
      </c>
      <c r="B60" s="126">
        <f t="shared" si="2"/>
        <v>0.7181338249352343</v>
      </c>
      <c r="C60" s="127">
        <f t="shared" si="3"/>
        <v>0.05319786411561102</v>
      </c>
      <c r="D60" s="128">
        <f t="shared" si="4"/>
        <v>0.046802135884388994</v>
      </c>
      <c r="E60" s="129">
        <f t="shared" si="5"/>
        <v>0.23506403918037672</v>
      </c>
    </row>
    <row r="61" spans="1:5" ht="15">
      <c r="A61" s="125">
        <f t="shared" si="1"/>
        <v>3.5000000000000018</v>
      </c>
      <c r="B61" s="126">
        <f t="shared" si="2"/>
        <v>0.7113432410232897</v>
      </c>
      <c r="C61" s="127">
        <f t="shared" si="3"/>
        <v>0.05342760058632483</v>
      </c>
      <c r="D61" s="128">
        <f t="shared" si="4"/>
        <v>0.046572399413675185</v>
      </c>
      <c r="E61" s="129">
        <f t="shared" si="5"/>
        <v>0.24208435956303506</v>
      </c>
    </row>
    <row r="62" spans="1:5" ht="15">
      <c r="A62" s="125">
        <f t="shared" si="1"/>
        <v>3.600000000000002</v>
      </c>
      <c r="B62" s="126">
        <f t="shared" si="2"/>
        <v>0.7045879461308033</v>
      </c>
      <c r="C62" s="127">
        <f t="shared" si="3"/>
        <v>0.05365816560588978</v>
      </c>
      <c r="D62" s="128">
        <f t="shared" si="4"/>
        <v>0.046341834394110236</v>
      </c>
      <c r="E62" s="129">
        <f t="shared" si="5"/>
        <v>0.24907021947508634</v>
      </c>
    </row>
    <row r="63" spans="1:5" ht="15">
      <c r="A63" s="125">
        <f t="shared" si="1"/>
        <v>3.700000000000002</v>
      </c>
      <c r="B63" s="126">
        <f t="shared" si="2"/>
        <v>0.6978680541022384</v>
      </c>
      <c r="C63" s="127">
        <f t="shared" si="3"/>
        <v>0.05388954873644134</v>
      </c>
      <c r="D63" s="128">
        <f t="shared" si="4"/>
        <v>0.04611045126355867</v>
      </c>
      <c r="E63" s="129">
        <f t="shared" si="5"/>
        <v>0.2560214946342029</v>
      </c>
    </row>
    <row r="64" spans="1:5" ht="15">
      <c r="A64" s="125">
        <f t="shared" si="1"/>
        <v>3.800000000000002</v>
      </c>
      <c r="B64" s="126">
        <f t="shared" si="2"/>
        <v>0.6911836776573759</v>
      </c>
      <c r="C64" s="127">
        <f t="shared" si="3"/>
        <v>0.054121739981112596</v>
      </c>
      <c r="D64" s="128">
        <f t="shared" si="4"/>
        <v>0.045878260018887417</v>
      </c>
      <c r="E64" s="129">
        <f t="shared" si="5"/>
        <v>0.2629380623237367</v>
      </c>
    </row>
    <row r="65" spans="1:5" ht="15">
      <c r="A65" s="125">
        <f t="shared" si="1"/>
        <v>3.900000000000002</v>
      </c>
      <c r="B65" s="126">
        <f t="shared" si="2"/>
        <v>0.684534928234106</v>
      </c>
      <c r="C65" s="127">
        <f t="shared" si="3"/>
        <v>0.05435472956067587</v>
      </c>
      <c r="D65" s="128">
        <f t="shared" si="4"/>
        <v>0.04564527043932414</v>
      </c>
      <c r="E65" s="129">
        <f t="shared" si="5"/>
        <v>0.2698198013265698</v>
      </c>
    </row>
    <row r="66" spans="1:5" ht="15">
      <c r="A66" s="125">
        <f t="shared" si="1"/>
        <v>4.000000000000002</v>
      </c>
      <c r="B66" s="126">
        <f t="shared" si="2"/>
        <v>0.6779219158676889</v>
      </c>
      <c r="C66" s="127">
        <f t="shared" si="3"/>
        <v>0.05458850776015745</v>
      </c>
      <c r="D66" s="128">
        <f t="shared" si="4"/>
        <v>0.04541149223984256</v>
      </c>
      <c r="E66" s="129">
        <f t="shared" si="5"/>
        <v>0.2766665918924684</v>
      </c>
    </row>
    <row r="67" spans="1:5" ht="15">
      <c r="A67" s="125">
        <f t="shared" si="1"/>
        <v>4.100000000000001</v>
      </c>
      <c r="B67" s="126">
        <f t="shared" si="2"/>
        <v>0.6713447490947138</v>
      </c>
      <c r="C67" s="127">
        <f t="shared" si="3"/>
        <v>0.05482306482315868</v>
      </c>
      <c r="D67" s="128">
        <f t="shared" si="4"/>
        <v>0.045176935176841335</v>
      </c>
      <c r="E67" s="129">
        <f t="shared" si="5"/>
        <v>0.2834783157284448</v>
      </c>
    </row>
    <row r="68" spans="1:5" ht="15">
      <c r="A68" s="125">
        <f t="shared" si="1"/>
        <v>4.200000000000001</v>
      </c>
      <c r="B68" s="126">
        <f t="shared" si="2"/>
        <v>0.664803534873804</v>
      </c>
      <c r="C68" s="127">
        <f t="shared" si="3"/>
        <v>0.05505839087877502</v>
      </c>
      <c r="D68" s="128">
        <f t="shared" si="4"/>
        <v>0.044941609121224996</v>
      </c>
      <c r="E68" s="129">
        <f t="shared" si="5"/>
        <v>0.290254856004971</v>
      </c>
    </row>
    <row r="69" spans="1:5" ht="15">
      <c r="A69" s="125">
        <f t="shared" si="1"/>
        <v>4.300000000000001</v>
      </c>
      <c r="B69" s="126">
        <f t="shared" si="2"/>
        <v>0.6582983785176882</v>
      </c>
      <c r="C69" s="127">
        <f t="shared" si="3"/>
        <v>0.0552944758908431</v>
      </c>
      <c r="D69" s="128">
        <f t="shared" si="4"/>
        <v>0.04470552410915691</v>
      </c>
      <c r="E69" s="129">
        <f t="shared" si="5"/>
        <v>0.29699609737315474</v>
      </c>
    </row>
    <row r="70" spans="1:5" ht="15">
      <c r="A70" s="125">
        <f t="shared" si="1"/>
        <v>4.4</v>
      </c>
      <c r="B70" s="126">
        <f t="shared" si="2"/>
        <v>0.6518293836329936</v>
      </c>
      <c r="C70" s="127">
        <f t="shared" si="3"/>
        <v>0.055531309622522</v>
      </c>
      <c r="D70" s="128">
        <f t="shared" si="4"/>
        <v>0.04446869037747801</v>
      </c>
      <c r="E70" s="129">
        <f t="shared" si="5"/>
        <v>0.3037019259895283</v>
      </c>
    </row>
    <row r="71" spans="1:5" ht="15">
      <c r="A71" s="125">
        <f t="shared" si="1"/>
        <v>4.5</v>
      </c>
      <c r="B71" s="126">
        <f t="shared" si="2"/>
        <v>0.6453966520652878</v>
      </c>
      <c r="C71" s="127">
        <f t="shared" si="3"/>
        <v>0.05576888161143801</v>
      </c>
      <c r="D71" s="128">
        <f t="shared" si="4"/>
        <v>0.044231118388562</v>
      </c>
      <c r="E71" s="129">
        <f t="shared" si="5"/>
        <v>0.31037222954614996</v>
      </c>
    </row>
    <row r="72" spans="1:5" ht="15">
      <c r="A72" s="125">
        <f t="shared" si="1"/>
        <v>4.6</v>
      </c>
      <c r="B72" s="126">
        <f t="shared" si="2"/>
        <v>0.6390002838476985</v>
      </c>
      <c r="C72" s="127">
        <f t="shared" si="3"/>
        <v>0.05600718115213291</v>
      </c>
      <c r="D72" s="128">
        <f t="shared" si="4"/>
        <v>0.043992818847867106</v>
      </c>
      <c r="E72" s="129">
        <f t="shared" si="5"/>
        <v>0.31700689730443427</v>
      </c>
    </row>
    <row r="73" spans="1:5" ht="15">
      <c r="A73" s="125">
        <f t="shared" si="1"/>
        <v>4.699999999999999</v>
      </c>
      <c r="B73" s="126">
        <f t="shared" si="2"/>
        <v>0.6326403771519699</v>
      </c>
      <c r="C73" s="127">
        <f t="shared" si="3"/>
        <v>0.05624619728358439</v>
      </c>
      <c r="D73" s="128">
        <f t="shared" si="4"/>
        <v>0.04375380271641562</v>
      </c>
      <c r="E73" s="129">
        <f t="shared" si="5"/>
        <v>0.3236058201316143</v>
      </c>
    </row>
    <row r="74" spans="1:5" ht="15">
      <c r="A74" s="125">
        <f t="shared" si="1"/>
        <v>4.799999999999999</v>
      </c>
      <c r="B74" s="126">
        <f t="shared" si="2"/>
        <v>0.6263170282411923</v>
      </c>
      <c r="C74" s="127">
        <f t="shared" si="3"/>
        <v>0.05648591878026921</v>
      </c>
      <c r="D74" s="128">
        <f t="shared" si="4"/>
        <v>0.0435140812197308</v>
      </c>
      <c r="E74" s="129">
        <f t="shared" si="5"/>
        <v>0.33016889053907666</v>
      </c>
    </row>
    <row r="75" spans="1:5" ht="15">
      <c r="A75" s="125">
        <f t="shared" si="1"/>
        <v>4.899999999999999</v>
      </c>
      <c r="B75" s="126">
        <f t="shared" si="2"/>
        <v>0.6200303314236826</v>
      </c>
      <c r="C75" s="127">
        <f t="shared" si="3"/>
        <v>0.05672633414571914</v>
      </c>
      <c r="D75" s="128">
        <f t="shared" si="4"/>
        <v>0.04327366585428087</v>
      </c>
      <c r="E75" s="129">
        <f t="shared" si="5"/>
        <v>0.33669600272203626</v>
      </c>
    </row>
    <row r="76" spans="1:5" ht="15">
      <c r="A76" s="125">
        <f t="shared" si="1"/>
        <v>4.999999999999998</v>
      </c>
      <c r="B76" s="126">
        <f t="shared" si="2"/>
        <v>0.6137803790076695</v>
      </c>
      <c r="C76" s="127">
        <f t="shared" si="3"/>
        <v>0.056967431607848125</v>
      </c>
      <c r="D76" s="128">
        <f t="shared" si="4"/>
        <v>0.04303256839215189</v>
      </c>
      <c r="E76" s="129">
        <f t="shared" si="5"/>
        <v>0.3431870526001784</v>
      </c>
    </row>
    <row r="77" spans="1:5" ht="15">
      <c r="A77" s="125">
        <f t="shared" si="1"/>
        <v>5.099999999999998</v>
      </c>
      <c r="B77" s="126">
        <f t="shared" si="2"/>
        <v>0.6075672612565529</v>
      </c>
      <c r="C77" s="127">
        <f t="shared" si="3"/>
        <v>0.05720919911555431</v>
      </c>
      <c r="D77" s="128">
        <f t="shared" si="4"/>
        <v>0.0427908008844457</v>
      </c>
      <c r="E77" s="129">
        <f t="shared" si="5"/>
        <v>0.34964193785900116</v>
      </c>
    </row>
    <row r="78" spans="1:5" ht="15">
      <c r="A78" s="125">
        <f t="shared" si="1"/>
        <v>5.1999999999999975</v>
      </c>
      <c r="B78" s="126">
        <f t="shared" si="2"/>
        <v>0.6013910663445869</v>
      </c>
      <c r="C78" s="127">
        <f t="shared" si="3"/>
        <v>0.057451624336255176</v>
      </c>
      <c r="D78" s="128">
        <f t="shared" si="4"/>
        <v>0.042548375663744836</v>
      </c>
      <c r="E78" s="129">
        <f t="shared" si="5"/>
        <v>0.356060557991668</v>
      </c>
    </row>
    <row r="79" spans="1:5" ht="15">
      <c r="A79" s="125">
        <f t="shared" si="1"/>
        <v>5.299999999999997</v>
      </c>
      <c r="B79" s="126">
        <f t="shared" si="2"/>
        <v>0.5952518803128907</v>
      </c>
      <c r="C79" s="127">
        <f t="shared" si="3"/>
        <v>0.05769469465412062</v>
      </c>
      <c r="D79" s="128">
        <f t="shared" si="4"/>
        <v>0.042305305345879396</v>
      </c>
      <c r="E79" s="129">
        <f t="shared" si="5"/>
        <v>0.36244281434122977</v>
      </c>
    </row>
    <row r="80" spans="1:5" ht="15">
      <c r="A80" s="125">
        <f t="shared" si="1"/>
        <v>5.399999999999997</v>
      </c>
      <c r="B80" s="126">
        <f t="shared" si="2"/>
        <v>0.5891497870257302</v>
      </c>
      <c r="C80" s="127">
        <f t="shared" si="3"/>
        <v>0.057938397168842075</v>
      </c>
      <c r="D80" s="128">
        <f t="shared" si="4"/>
        <v>0.04206160283115794</v>
      </c>
      <c r="E80" s="129">
        <f t="shared" si="5"/>
        <v>0.3687886101431117</v>
      </c>
    </row>
    <row r="81" spans="1:5" ht="15">
      <c r="A81" s="125">
        <f t="shared" si="1"/>
        <v>5.4999999999999964</v>
      </c>
      <c r="B81" s="126">
        <f t="shared" si="2"/>
        <v>0.583084868127041</v>
      </c>
      <c r="C81" s="127">
        <f t="shared" si="3"/>
        <v>0.05818271869482661</v>
      </c>
      <c r="D81" s="128">
        <f t="shared" si="4"/>
        <v>0.041817281305173405</v>
      </c>
      <c r="E81" s="129">
        <f t="shared" si="5"/>
        <v>0.3750978505677854</v>
      </c>
    </row>
    <row r="82" spans="1:5" ht="15">
      <c r="A82" s="125">
        <f t="shared" si="1"/>
        <v>5.599999999999996</v>
      </c>
      <c r="B82" s="126">
        <f t="shared" si="2"/>
        <v>0.577057202997178</v>
      </c>
      <c r="C82" s="127">
        <f t="shared" si="3"/>
        <v>0.05842764576073967</v>
      </c>
      <c r="D82" s="128">
        <f t="shared" si="4"/>
        <v>0.04157235423926034</v>
      </c>
      <c r="E82" s="129">
        <f t="shared" si="5"/>
        <v>0.3813704427635614</v>
      </c>
    </row>
    <row r="83" spans="1:5" ht="15">
      <c r="A83" s="125">
        <f t="shared" si="1"/>
        <v>5.699999999999996</v>
      </c>
      <c r="B83" s="126">
        <f t="shared" si="2"/>
        <v>0.5710668687098942</v>
      </c>
      <c r="C83" s="127">
        <f t="shared" si="3"/>
        <v>0.05867316460934488</v>
      </c>
      <c r="D83" s="128">
        <f t="shared" si="4"/>
        <v>0.04132683539065513</v>
      </c>
      <c r="E83" s="129">
        <f t="shared" si="5"/>
        <v>0.38760629589945045</v>
      </c>
    </row>
    <row r="84" spans="1:5" ht="15">
      <c r="A84" s="125">
        <f t="shared" si="1"/>
        <v>5.799999999999995</v>
      </c>
      <c r="B84" s="126">
        <f t="shared" si="2"/>
        <v>0.5651139399895566</v>
      </c>
      <c r="C84" s="127">
        <f t="shared" si="3"/>
        <v>0.05891926119760554</v>
      </c>
      <c r="D84" s="128">
        <f t="shared" si="4"/>
        <v>0.041080738802394476</v>
      </c>
      <c r="E84" s="129">
        <f t="shared" si="5"/>
        <v>0.39380532120804873</v>
      </c>
    </row>
    <row r="85" spans="1:5" ht="15">
      <c r="A85" s="125">
        <f t="shared" si="1"/>
        <v>5.899999999999995</v>
      </c>
      <c r="B85" s="126">
        <f t="shared" si="2"/>
        <v>0.5591984891686166</v>
      </c>
      <c r="C85" s="127">
        <f t="shared" si="3"/>
        <v>0.05916592119702464</v>
      </c>
      <c r="D85" s="128">
        <f t="shared" si="4"/>
        <v>0.04083407880297537</v>
      </c>
      <c r="E85" s="129">
        <f t="shared" si="5"/>
        <v>0.3999674320284079</v>
      </c>
    </row>
    <row r="86" spans="1:5" ht="15">
      <c r="A86" s="125">
        <f t="shared" si="1"/>
        <v>5.999999999999995</v>
      </c>
      <c r="B86" s="126">
        <f t="shared" si="2"/>
        <v>0.5533205861453536</v>
      </c>
      <c r="C86" s="127">
        <f t="shared" si="3"/>
        <v>0.05941312999420804</v>
      </c>
      <c r="D86" s="128">
        <f t="shared" si="4"/>
        <v>0.040586870005791975</v>
      </c>
      <c r="E86" s="129">
        <f t="shared" si="5"/>
        <v>0.4060925438488542</v>
      </c>
    </row>
    <row r="87" spans="1:5" ht="15">
      <c r="A87" s="125">
        <f t="shared" si="1"/>
        <v>6.099999999999994</v>
      </c>
      <c r="B87" s="126">
        <f t="shared" si="2"/>
        <v>0.5474802983419177</v>
      </c>
      <c r="C87" s="127">
        <f t="shared" si="3"/>
        <v>0.05966087269164095</v>
      </c>
      <c r="D87" s="128">
        <f t="shared" si="4"/>
        <v>0.04033912730835906</v>
      </c>
      <c r="E87" s="129">
        <f t="shared" si="5"/>
        <v>0.412180574349723</v>
      </c>
    </row>
    <row r="88" spans="1:5" ht="15">
      <c r="A88" s="125">
        <f t="shared" si="1"/>
        <v>6.199999999999994</v>
      </c>
      <c r="B88" s="126">
        <f t="shared" si="2"/>
        <v>0.5416776906626951</v>
      </c>
      <c r="C88" s="127">
        <f t="shared" si="3"/>
        <v>0.059909134108672234</v>
      </c>
      <c r="D88" s="128">
        <f t="shared" si="4"/>
        <v>0.04009086589132778</v>
      </c>
      <c r="E88" s="129">
        <f t="shared" si="5"/>
        <v>0.41823144344597685</v>
      </c>
    </row>
    <row r="89" spans="1:5" ht="15">
      <c r="A89" s="125">
        <f t="shared" si="1"/>
        <v>6.299999999999994</v>
      </c>
      <c r="B89" s="126">
        <f t="shared" si="2"/>
        <v>0.5359128254530268</v>
      </c>
      <c r="C89" s="127">
        <f t="shared" si="3"/>
        <v>0.0601578987827031</v>
      </c>
      <c r="D89" s="128">
        <f t="shared" si="4"/>
        <v>0.039842101217296914</v>
      </c>
      <c r="E89" s="129">
        <f t="shared" si="5"/>
        <v>0.42424507332967604</v>
      </c>
    </row>
    <row r="90" spans="1:5" ht="15">
      <c r="A90" s="125">
        <f t="shared" si="1"/>
        <v>6.399999999999993</v>
      </c>
      <c r="B90" s="126">
        <f t="shared" si="2"/>
        <v>0.5301857624583082</v>
      </c>
      <c r="C90" s="127">
        <f t="shared" si="3"/>
        <v>0.06040715097057904</v>
      </c>
      <c r="D90" s="128">
        <f t="shared" si="4"/>
        <v>0.03959284902942098</v>
      </c>
      <c r="E90" s="129">
        <f t="shared" si="5"/>
        <v>0.4302213885122706</v>
      </c>
    </row>
    <row r="91" spans="1:5" ht="15">
      <c r="A91" s="125">
        <f aca="true" t="shared" si="6" ref="A91:A154">A90+$H$25</f>
        <v>6.499999999999993</v>
      </c>
      <c r="B91" s="126">
        <f aca="true" t="shared" si="7" ref="B91:B154">B90+(-$K$7*B90*C90+$K$9*D90)*$H$25</f>
        <v>0.524496558783501</v>
      </c>
      <c r="C91" s="127">
        <f aca="true" t="shared" si="8" ref="C91:C154">C90+(-$K$7*B90*C90+$K$9*D90+$K$11*D90)*$H$25</f>
        <v>0.06065687465018499</v>
      </c>
      <c r="D91" s="128">
        <f aca="true" t="shared" si="9" ref="D91:D154">D90+($K$7*B90*C90-$K$9*D90-$K$11*D90)*$H$25</f>
        <v>0.03934312534981503</v>
      </c>
      <c r="E91" s="129">
        <f aca="true" t="shared" si="10" ref="E91:E154">E90+($K$11*D90)*$H$25</f>
        <v>0.43616031586668375</v>
      </c>
    </row>
    <row r="92" spans="1:5" ht="15">
      <c r="A92" s="125">
        <f t="shared" si="6"/>
        <v>6.5999999999999925</v>
      </c>
      <c r="B92" s="126">
        <f t="shared" si="7"/>
        <v>0.5188452688530881</v>
      </c>
      <c r="C92" s="127">
        <f t="shared" si="8"/>
        <v>0.060907053522244396</v>
      </c>
      <c r="D92" s="128">
        <f t="shared" si="9"/>
        <v>0.03909294647775562</v>
      </c>
      <c r="E92" s="129">
        <f t="shared" si="10"/>
        <v>0.442061784669156</v>
      </c>
    </row>
    <row r="93" spans="1:5" ht="15">
      <c r="A93" s="125">
        <f t="shared" si="6"/>
        <v>6.699999999999992</v>
      </c>
      <c r="B93" s="126">
        <f t="shared" si="7"/>
        <v>0.513231944371504</v>
      </c>
      <c r="C93" s="127">
        <f t="shared" si="8"/>
        <v>0.06115767101232361</v>
      </c>
      <c r="D93" s="128">
        <f t="shared" si="9"/>
        <v>0.03884232898767641</v>
      </c>
      <c r="E93" s="129">
        <f t="shared" si="10"/>
        <v>0.44792572664081937</v>
      </c>
    </row>
    <row r="94" spans="1:5" ht="15">
      <c r="A94" s="125">
        <f t="shared" si="6"/>
        <v>6.799999999999992</v>
      </c>
      <c r="B94" s="126">
        <f t="shared" si="7"/>
        <v>0.5076566342840722</v>
      </c>
      <c r="C94" s="127">
        <f t="shared" si="8"/>
        <v>0.06140871027304319</v>
      </c>
      <c r="D94" s="128">
        <f t="shared" si="9"/>
        <v>0.03859128972695683</v>
      </c>
      <c r="E94" s="129">
        <f t="shared" si="10"/>
        <v>0.4537520759889708</v>
      </c>
    </row>
    <row r="95" spans="1:5" ht="15">
      <c r="A95" s="125">
        <f t="shared" si="6"/>
        <v>6.8999999999999915</v>
      </c>
      <c r="B95" s="126">
        <f t="shared" si="7"/>
        <v>0.5021193847384834</v>
      </c>
      <c r="C95" s="127">
        <f t="shared" si="8"/>
        <v>0.06166015418649791</v>
      </c>
      <c r="D95" s="128">
        <f t="shared" si="9"/>
        <v>0.03833984581350211</v>
      </c>
      <c r="E95" s="129">
        <f t="shared" si="10"/>
        <v>0.45954076944801436</v>
      </c>
    </row>
    <row r="96" spans="1:5" ht="15">
      <c r="A96" s="125">
        <f t="shared" si="6"/>
        <v>6.999999999999991</v>
      </c>
      <c r="B96" s="126">
        <f t="shared" si="7"/>
        <v>0.4966202390468476</v>
      </c>
      <c r="C96" s="127">
        <f t="shared" si="8"/>
        <v>0.06191198536688742</v>
      </c>
      <c r="D96" s="128">
        <f t="shared" si="9"/>
        <v>0.0380880146331126</v>
      </c>
      <c r="E96" s="129">
        <f t="shared" si="10"/>
        <v>0.46529174632003967</v>
      </c>
    </row>
    <row r="97" spans="1:5" ht="15">
      <c r="A97" s="125">
        <f t="shared" si="6"/>
        <v>7.099999999999991</v>
      </c>
      <c r="B97" s="126">
        <f t="shared" si="7"/>
        <v>0.4911592376483527</v>
      </c>
      <c r="C97" s="127">
        <f t="shared" si="8"/>
        <v>0.062164186163359406</v>
      </c>
      <c r="D97" s="128">
        <f t="shared" si="9"/>
        <v>0.037835813836640614</v>
      </c>
      <c r="E97" s="129">
        <f t="shared" si="10"/>
        <v>0.47100494851500657</v>
      </c>
    </row>
    <row r="98" spans="1:5" ht="15">
      <c r="A98" s="125">
        <f t="shared" si="6"/>
        <v>7.19999999999999</v>
      </c>
      <c r="B98" s="126">
        <f t="shared" si="7"/>
        <v>0.4857364180725642</v>
      </c>
      <c r="C98" s="127">
        <f t="shared" si="8"/>
        <v>0.06241673866306699</v>
      </c>
      <c r="D98" s="128">
        <f t="shared" si="9"/>
        <v>0.03758326133693303</v>
      </c>
      <c r="E98" s="129">
        <f t="shared" si="10"/>
        <v>0.47668032059050264</v>
      </c>
    </row>
    <row r="99" spans="1:5" ht="15">
      <c r="A99" s="125">
        <f t="shared" si="6"/>
        <v>7.29999999999999</v>
      </c>
      <c r="B99" s="126">
        <f t="shared" si="7"/>
        <v>0.4803518149033993</v>
      </c>
      <c r="C99" s="127">
        <f t="shared" si="8"/>
        <v>0.06266962469444207</v>
      </c>
      <c r="D99" s="128">
        <f t="shared" si="9"/>
        <v>0.037330375305557946</v>
      </c>
      <c r="E99" s="129">
        <f t="shared" si="10"/>
        <v>0.4823178097910426</v>
      </c>
    </row>
    <row r="100" spans="1:5" ht="15">
      <c r="A100" s="125">
        <f t="shared" si="6"/>
        <v>7.39999999999999</v>
      </c>
      <c r="B100" s="126">
        <f t="shared" si="7"/>
        <v>0.47500545974380975</v>
      </c>
      <c r="C100" s="127">
        <f t="shared" si="8"/>
        <v>0.06292282583068622</v>
      </c>
      <c r="D100" s="128">
        <f t="shared" si="9"/>
        <v>0.037077174169313803</v>
      </c>
      <c r="E100" s="129">
        <f t="shared" si="10"/>
        <v>0.4879173660868763</v>
      </c>
    </row>
    <row r="101" spans="1:5" ht="15">
      <c r="A101" s="125">
        <f t="shared" si="6"/>
        <v>7.499999999999989</v>
      </c>
      <c r="B101" s="126">
        <f t="shared" si="7"/>
        <v>0.4696973811812068</v>
      </c>
      <c r="C101" s="127">
        <f t="shared" si="8"/>
        <v>0.06317632339348031</v>
      </c>
      <c r="D101" s="128">
        <f t="shared" si="9"/>
        <v>0.0368236766065197</v>
      </c>
      <c r="E101" s="129">
        <f t="shared" si="10"/>
        <v>0.4934789422122734</v>
      </c>
    </row>
    <row r="102" spans="1:5" ht="15">
      <c r="A102" s="125">
        <f t="shared" si="6"/>
        <v>7.599999999999989</v>
      </c>
      <c r="B102" s="126">
        <f t="shared" si="7"/>
        <v>0.4644276047536628</v>
      </c>
      <c r="C102" s="127">
        <f t="shared" si="8"/>
        <v>0.06343009845691427</v>
      </c>
      <c r="D102" s="128">
        <f t="shared" si="9"/>
        <v>0.036569901543085745</v>
      </c>
      <c r="E102" s="129">
        <f t="shared" si="10"/>
        <v>0.49900249370325134</v>
      </c>
    </row>
    <row r="103" spans="1:5" ht="15">
      <c r="A103" s="125">
        <f t="shared" si="6"/>
        <v>7.699999999999989</v>
      </c>
      <c r="B103" s="126">
        <f t="shared" si="7"/>
        <v>0.45919615291692323</v>
      </c>
      <c r="C103" s="127">
        <f t="shared" si="8"/>
        <v>0.06368413185163758</v>
      </c>
      <c r="D103" s="128">
        <f t="shared" si="9"/>
        <v>0.03631586814836243</v>
      </c>
      <c r="E103" s="129">
        <f t="shared" si="10"/>
        <v>0.5044879789347142</v>
      </c>
    </row>
    <row r="104" spans="1:5" ht="15">
      <c r="A104" s="125">
        <f t="shared" si="6"/>
        <v>7.799999999999988</v>
      </c>
      <c r="B104" s="126">
        <f t="shared" si="7"/>
        <v>0.4540030450122629</v>
      </c>
      <c r="C104" s="127">
        <f t="shared" si="8"/>
        <v>0.06393840416923162</v>
      </c>
      <c r="D104" s="128">
        <f t="shared" si="9"/>
        <v>0.03606159583076839</v>
      </c>
      <c r="E104" s="129">
        <f t="shared" si="10"/>
        <v>0.5099353591569685</v>
      </c>
    </row>
    <row r="105" spans="1:5" ht="15">
      <c r="A105" s="125">
        <f t="shared" si="6"/>
        <v>7.899999999999988</v>
      </c>
      <c r="B105" s="126">
        <f t="shared" si="7"/>
        <v>0.44884829723521996</v>
      </c>
      <c r="C105" s="127">
        <f t="shared" si="8"/>
        <v>0.06419289576680394</v>
      </c>
      <c r="D105" s="128">
        <f t="shared" si="9"/>
        <v>0.03580710423319607</v>
      </c>
      <c r="E105" s="129">
        <f t="shared" si="10"/>
        <v>0.5153445985315838</v>
      </c>
    </row>
    <row r="106" spans="1:5" ht="15">
      <c r="A106" s="125">
        <f t="shared" si="6"/>
        <v>7.999999999999988</v>
      </c>
      <c r="B106" s="126">
        <f t="shared" si="7"/>
        <v>0.44373192260524164</v>
      </c>
      <c r="C106" s="127">
        <f t="shared" si="8"/>
        <v>0.06444758677180501</v>
      </c>
      <c r="D106" s="128">
        <f t="shared" si="9"/>
        <v>0.035552413228195</v>
      </c>
      <c r="E106" s="129">
        <f t="shared" si="10"/>
        <v>0.5207156641665631</v>
      </c>
    </row>
    <row r="107" spans="1:5" ht="15">
      <c r="A107" s="125">
        <f t="shared" si="6"/>
        <v>8.099999999999987</v>
      </c>
      <c r="B107" s="126">
        <f t="shared" si="7"/>
        <v>0.4386539309362746</v>
      </c>
      <c r="C107" s="127">
        <f t="shared" si="8"/>
        <v>0.06470245708706719</v>
      </c>
      <c r="D107" s="128">
        <f t="shared" si="9"/>
        <v>0.03529754291293283</v>
      </c>
      <c r="E107" s="129">
        <f t="shared" si="10"/>
        <v>0.5260485261507923</v>
      </c>
    </row>
    <row r="108" spans="1:5" ht="15">
      <c r="A108" s="125">
        <f t="shared" si="6"/>
        <v>8.199999999999987</v>
      </c>
      <c r="B108" s="126">
        <f t="shared" si="7"/>
        <v>0.43361432880833317</v>
      </c>
      <c r="C108" s="127">
        <f t="shared" si="8"/>
        <v>0.06495748639606569</v>
      </c>
      <c r="D108" s="128">
        <f t="shared" si="9"/>
        <v>0.03504251360393433</v>
      </c>
      <c r="E108" s="129">
        <f t="shared" si="10"/>
        <v>0.5313431575877323</v>
      </c>
    </row>
    <row r="109" spans="1:5" ht="15">
      <c r="A109" s="125">
        <f t="shared" si="6"/>
        <v>8.299999999999986</v>
      </c>
      <c r="B109" s="126">
        <f t="shared" si="7"/>
        <v>0.4286131195400783</v>
      </c>
      <c r="C109" s="127">
        <f t="shared" si="8"/>
        <v>0.06521265416840095</v>
      </c>
      <c r="D109" s="128">
        <f t="shared" si="9"/>
        <v>0.034787345831599065</v>
      </c>
      <c r="E109" s="129">
        <f t="shared" si="10"/>
        <v>0.5365995346283224</v>
      </c>
    </row>
    <row r="110" spans="1:5" ht="15">
      <c r="A110" s="125">
        <f t="shared" si="6"/>
        <v>8.399999999999986</v>
      </c>
      <c r="B110" s="126">
        <f t="shared" si="7"/>
        <v>0.423650303162439</v>
      </c>
      <c r="C110" s="127">
        <f t="shared" si="8"/>
        <v>0.06546793966550155</v>
      </c>
      <c r="D110" s="128">
        <f t="shared" si="9"/>
        <v>0.034532060334498474</v>
      </c>
      <c r="E110" s="129">
        <f t="shared" si="10"/>
        <v>0.5418176365030622</v>
      </c>
    </row>
    <row r="111" spans="1:5" ht="15">
      <c r="A111" s="125">
        <f t="shared" si="6"/>
        <v>8.499999999999986</v>
      </c>
      <c r="B111" s="126">
        <f t="shared" si="7"/>
        <v>0.4187258763933091</v>
      </c>
      <c r="C111" s="127">
        <f t="shared" si="8"/>
        <v>0.0657233219465464</v>
      </c>
      <c r="D111" s="128">
        <f t="shared" si="9"/>
        <v>0.034276678053453614</v>
      </c>
      <c r="E111" s="129">
        <f t="shared" si="10"/>
        <v>0.546997445553237</v>
      </c>
    </row>
    <row r="112" spans="1:5" ht="15">
      <c r="A112" s="125">
        <f t="shared" si="6"/>
        <v>8.599999999999985</v>
      </c>
      <c r="B112" s="126">
        <f t="shared" si="7"/>
        <v>0.41383983261334967</v>
      </c>
      <c r="C112" s="127">
        <f t="shared" si="8"/>
        <v>0.065978779874605</v>
      </c>
      <c r="D112" s="128">
        <f t="shared" si="9"/>
        <v>0.03402122012539501</v>
      </c>
      <c r="E112" s="129">
        <f t="shared" si="10"/>
        <v>0.5521389472612551</v>
      </c>
    </row>
    <row r="113" spans="1:5" ht="15">
      <c r="A113" s="125">
        <f t="shared" si="6"/>
        <v>8.699999999999985</v>
      </c>
      <c r="B113" s="126">
        <f t="shared" si="7"/>
        <v>0.4089921618429291</v>
      </c>
      <c r="C113" s="127">
        <f t="shared" si="8"/>
        <v>0.06623429212299368</v>
      </c>
      <c r="D113" s="128">
        <f t="shared" si="9"/>
        <v>0.03376570787700633</v>
      </c>
      <c r="E113" s="129">
        <f t="shared" si="10"/>
        <v>0.5572421302800644</v>
      </c>
    </row>
    <row r="114" spans="1:5" ht="15">
      <c r="A114" s="125">
        <f t="shared" si="6"/>
        <v>8.799999999999985</v>
      </c>
      <c r="B114" s="126">
        <f t="shared" si="7"/>
        <v>0.40418285072023047</v>
      </c>
      <c r="C114" s="127">
        <f t="shared" si="8"/>
        <v>0.06648983718184603</v>
      </c>
      <c r="D114" s="128">
        <f t="shared" si="9"/>
        <v>0.03351016281815398</v>
      </c>
      <c r="E114" s="129">
        <f t="shared" si="10"/>
        <v>0.5623069864616154</v>
      </c>
    </row>
    <row r="115" spans="1:5" ht="15">
      <c r="A115" s="125">
        <f t="shared" si="6"/>
        <v>8.899999999999984</v>
      </c>
      <c r="B115" s="126">
        <f t="shared" si="7"/>
        <v>0.3994118824805563</v>
      </c>
      <c r="C115" s="127">
        <f t="shared" si="8"/>
        <v>0.06674539336489499</v>
      </c>
      <c r="D115" s="128">
        <f t="shared" si="9"/>
        <v>0.033254606635105016</v>
      </c>
      <c r="E115" s="129">
        <f t="shared" si="10"/>
        <v>0.5673335108843385</v>
      </c>
    </row>
    <row r="116" spans="1:5" ht="15">
      <c r="A116" s="125">
        <f t="shared" si="6"/>
        <v>8.999999999999984</v>
      </c>
      <c r="B116" s="126">
        <f t="shared" si="7"/>
        <v>0.3946792369368596</v>
      </c>
      <c r="C116" s="127">
        <f t="shared" si="8"/>
        <v>0.06700093881646399</v>
      </c>
      <c r="D116" s="128">
        <f t="shared" si="9"/>
        <v>0.03299906118353602</v>
      </c>
      <c r="E116" s="129">
        <f t="shared" si="10"/>
        <v>0.5723217018796042</v>
      </c>
    </row>
    <row r="117" spans="1:5" ht="15">
      <c r="A117" s="125">
        <f t="shared" si="6"/>
        <v>9.099999999999984</v>
      </c>
      <c r="B117" s="126">
        <f t="shared" si="7"/>
        <v>0.38998489046152923</v>
      </c>
      <c r="C117" s="127">
        <f t="shared" si="8"/>
        <v>0.06725645151866406</v>
      </c>
      <c r="D117" s="128">
        <f t="shared" si="9"/>
        <v>0.032743548481335955</v>
      </c>
      <c r="E117" s="129">
        <f t="shared" si="10"/>
        <v>0.5772715610571346</v>
      </c>
    </row>
    <row r="118" spans="1:5" ht="15">
      <c r="A118" s="125">
        <f t="shared" si="6"/>
        <v>9.199999999999983</v>
      </c>
      <c r="B118" s="126">
        <f t="shared" si="7"/>
        <v>0.3853288159694585</v>
      </c>
      <c r="C118" s="127">
        <f t="shared" si="8"/>
        <v>0.06751190929879372</v>
      </c>
      <c r="D118" s="128">
        <f t="shared" si="9"/>
        <v>0.0324880907012063</v>
      </c>
      <c r="E118" s="129">
        <f t="shared" si="10"/>
        <v>0.582183093329335</v>
      </c>
    </row>
    <row r="119" spans="1:5" ht="15">
      <c r="A119" s="125">
        <f t="shared" si="6"/>
        <v>9.299999999999983</v>
      </c>
      <c r="B119" s="126">
        <f t="shared" si="7"/>
        <v>0.38071098290242167</v>
      </c>
      <c r="C119" s="127">
        <f t="shared" si="8"/>
        <v>0.06776728983693782</v>
      </c>
      <c r="D119" s="128">
        <f t="shared" si="9"/>
        <v>0.03223271016306221</v>
      </c>
      <c r="E119" s="129">
        <f t="shared" si="10"/>
        <v>0.5870563069345159</v>
      </c>
    </row>
    <row r="120" spans="1:5" ht="15">
      <c r="A120" s="125">
        <f t="shared" si="6"/>
        <v>9.399999999999983</v>
      </c>
      <c r="B120" s="126">
        <f t="shared" si="7"/>
        <v>0.3761313572147861</v>
      </c>
      <c r="C120" s="127">
        <f t="shared" si="8"/>
        <v>0.06802257067376154</v>
      </c>
      <c r="D120" s="128">
        <f t="shared" si="9"/>
        <v>0.03197742932623849</v>
      </c>
      <c r="E120" s="129">
        <f t="shared" si="10"/>
        <v>0.5918912134589752</v>
      </c>
    </row>
    <row r="121" spans="1:5" ht="15">
      <c r="A121" s="125">
        <f t="shared" si="6"/>
        <v>9.499999999999982</v>
      </c>
      <c r="B121" s="126">
        <f t="shared" si="7"/>
        <v>0.37158990136058395</v>
      </c>
      <c r="C121" s="127">
        <f t="shared" si="8"/>
        <v>0.06827772921849518</v>
      </c>
      <c r="D121" s="128">
        <f t="shared" si="9"/>
        <v>0.03172227078150485</v>
      </c>
      <c r="E121" s="129">
        <f t="shared" si="10"/>
        <v>0.596687827857911</v>
      </c>
    </row>
    <row r="122" spans="1:5" ht="15">
      <c r="A122" s="125">
        <f t="shared" si="6"/>
        <v>9.599999999999982</v>
      </c>
      <c r="B122" s="126">
        <f t="shared" si="7"/>
        <v>0.36708657428196817</v>
      </c>
      <c r="C122" s="127">
        <f t="shared" si="8"/>
        <v>0.06853274275710515</v>
      </c>
      <c r="D122" s="128">
        <f t="shared" si="9"/>
        <v>0.031467257242894876</v>
      </c>
      <c r="E122" s="129">
        <f t="shared" si="10"/>
        <v>0.6014461684751367</v>
      </c>
    </row>
    <row r="123" spans="1:5" ht="15">
      <c r="A123" s="125">
        <f t="shared" si="6"/>
        <v>9.699999999999982</v>
      </c>
      <c r="B123" s="126">
        <f t="shared" si="7"/>
        <v>0.36262133139907504</v>
      </c>
      <c r="C123" s="127">
        <f t="shared" si="8"/>
        <v>0.06878758846064624</v>
      </c>
      <c r="D123" s="128">
        <f t="shared" si="9"/>
        <v>0.031212411539353783</v>
      </c>
      <c r="E123" s="129">
        <f t="shared" si="10"/>
        <v>0.6061662570615709</v>
      </c>
    </row>
    <row r="124" spans="1:5" ht="15">
      <c r="A124" s="125">
        <f t="shared" si="6"/>
        <v>9.799999999999981</v>
      </c>
      <c r="B124" s="126">
        <f t="shared" si="7"/>
        <v>0.35819412460131567</v>
      </c>
      <c r="C124" s="127">
        <f t="shared" si="8"/>
        <v>0.06904224339378992</v>
      </c>
      <c r="D124" s="128">
        <f t="shared" si="9"/>
        <v>0.030957756606210102</v>
      </c>
      <c r="E124" s="129">
        <f t="shared" si="10"/>
        <v>0.6108481187924739</v>
      </c>
    </row>
    <row r="125" spans="1:5" ht="15">
      <c r="A125" s="125">
        <f t="shared" si="6"/>
        <v>9.89999999999998</v>
      </c>
      <c r="B125" s="126">
        <f t="shared" si="7"/>
        <v>0.35380490224011735</v>
      </c>
      <c r="C125" s="127">
        <f t="shared" si="8"/>
        <v>0.06929668452352312</v>
      </c>
      <c r="D125" s="128">
        <f t="shared" si="9"/>
        <v>0.030703315476476898</v>
      </c>
      <c r="E125" s="129">
        <f t="shared" si="10"/>
        <v>0.6154917822834054</v>
      </c>
    </row>
    <row r="126" spans="1:5" ht="15">
      <c r="A126" s="125">
        <f t="shared" si="6"/>
        <v>9.99999999999998</v>
      </c>
      <c r="B126" s="126">
        <f t="shared" si="7"/>
        <v>0.34945360912313433</v>
      </c>
      <c r="C126" s="127">
        <f t="shared" si="8"/>
        <v>0.06955088872801166</v>
      </c>
      <c r="D126" s="128">
        <f t="shared" si="9"/>
        <v>0.03044911127198837</v>
      </c>
      <c r="E126" s="129">
        <f t="shared" si="10"/>
        <v>0.6200972796048769</v>
      </c>
    </row>
    <row r="127" spans="1:5" ht="15">
      <c r="A127" s="125">
        <f t="shared" si="6"/>
        <v>10.09999999999998</v>
      </c>
      <c r="B127" s="126">
        <f t="shared" si="7"/>
        <v>0.34514018650994643</v>
      </c>
      <c r="C127" s="127">
        <f t="shared" si="8"/>
        <v>0.06980483280562201</v>
      </c>
      <c r="D127" s="128">
        <f t="shared" si="9"/>
        <v>0.03019516719437802</v>
      </c>
      <c r="E127" s="129">
        <f t="shared" si="10"/>
        <v>0.6246646462956752</v>
      </c>
    </row>
    <row r="128" spans="1:5" ht="15">
      <c r="A128" s="125">
        <f t="shared" si="6"/>
        <v>10.19999999999998</v>
      </c>
      <c r="B128" s="126">
        <f t="shared" si="7"/>
        <v>0.3408645721092629</v>
      </c>
      <c r="C128" s="127">
        <f t="shared" si="8"/>
        <v>0.07005849348409517</v>
      </c>
      <c r="D128" s="128">
        <f t="shared" si="9"/>
        <v>0.029941506515904857</v>
      </c>
      <c r="E128" s="129">
        <f t="shared" si="10"/>
        <v>0.6291939213748319</v>
      </c>
    </row>
    <row r="129" spans="1:5" ht="15">
      <c r="A129" s="125">
        <f t="shared" si="6"/>
        <v>10.29999999999998</v>
      </c>
      <c r="B129" s="126">
        <f t="shared" si="7"/>
        <v>0.33662670007764756</v>
      </c>
      <c r="C129" s="127">
        <f t="shared" si="8"/>
        <v>0.07031184742986557</v>
      </c>
      <c r="D129" s="128">
        <f t="shared" si="9"/>
        <v>0.02968815257013446</v>
      </c>
      <c r="E129" s="129">
        <f t="shared" si="10"/>
        <v>0.6336851473522176</v>
      </c>
    </row>
    <row r="130" spans="1:5" ht="15">
      <c r="A130" s="125">
        <f t="shared" si="6"/>
        <v>10.399999999999979</v>
      </c>
      <c r="B130" s="126">
        <f t="shared" si="7"/>
        <v>0.33242650101977994</v>
      </c>
      <c r="C130" s="127">
        <f t="shared" si="8"/>
        <v>0.07056487125751813</v>
      </c>
      <c r="D130" s="128">
        <f t="shared" si="9"/>
        <v>0.029435128742481893</v>
      </c>
      <c r="E130" s="129">
        <f t="shared" si="10"/>
        <v>0.6381383702377378</v>
      </c>
    </row>
    <row r="131" spans="1:5" ht="15">
      <c r="A131" s="125">
        <f t="shared" si="6"/>
        <v>10.499999999999979</v>
      </c>
      <c r="B131" s="126">
        <f t="shared" si="7"/>
        <v>0.3282639019902656</v>
      </c>
      <c r="C131" s="127">
        <f t="shared" si="8"/>
        <v>0.07081754153937611</v>
      </c>
      <c r="D131" s="128">
        <f t="shared" si="9"/>
        <v>0.02918245846062391</v>
      </c>
      <c r="E131" s="129">
        <f t="shared" si="10"/>
        <v>0.64255363954911</v>
      </c>
    </row>
    <row r="132" spans="1:5" ht="15">
      <c r="A132" s="125">
        <f t="shared" si="6"/>
        <v>10.599999999999978</v>
      </c>
      <c r="B132" s="126">
        <f t="shared" si="7"/>
        <v>0.3241388264970079</v>
      </c>
      <c r="C132" s="127">
        <f t="shared" si="8"/>
        <v>0.07106983481521201</v>
      </c>
      <c r="D132" s="128">
        <f t="shared" si="9"/>
        <v>0.028930165184788015</v>
      </c>
      <c r="E132" s="129">
        <f t="shared" si="10"/>
        <v>0.6469310083182036</v>
      </c>
    </row>
    <row r="133" spans="1:5" ht="15">
      <c r="A133" s="125">
        <f t="shared" si="6"/>
        <v>10.699999999999978</v>
      </c>
      <c r="B133" s="126">
        <f t="shared" si="7"/>
        <v>0.3200511945061514</v>
      </c>
      <c r="C133" s="127">
        <f t="shared" si="8"/>
        <v>0.07132172760207367</v>
      </c>
      <c r="D133" s="128">
        <f t="shared" si="9"/>
        <v>0.028678272397926346</v>
      </c>
      <c r="E133" s="129">
        <f t="shared" si="10"/>
        <v>0.6512705330959218</v>
      </c>
    </row>
    <row r="134" spans="1:5" ht="15">
      <c r="A134" s="125">
        <f t="shared" si="6"/>
        <v>10.799999999999978</v>
      </c>
      <c r="B134" s="126">
        <f t="shared" si="7"/>
        <v>0.3160009224486063</v>
      </c>
      <c r="C134" s="127">
        <f t="shared" si="8"/>
        <v>0.07157319640421754</v>
      </c>
      <c r="D134" s="128">
        <f t="shared" si="9"/>
        <v>0.028426803595782476</v>
      </c>
      <c r="E134" s="129">
        <f t="shared" si="10"/>
        <v>0.6555722739556107</v>
      </c>
    </row>
    <row r="135" spans="1:5" ht="15">
      <c r="A135" s="125">
        <f t="shared" si="6"/>
        <v>10.899999999999977</v>
      </c>
      <c r="B135" s="126">
        <f t="shared" si="7"/>
        <v>0.31198792322816177</v>
      </c>
      <c r="C135" s="127">
        <f t="shared" si="8"/>
        <v>0.07182421772314042</v>
      </c>
      <c r="D135" s="128">
        <f t="shared" si="9"/>
        <v>0.0281757822768596</v>
      </c>
      <c r="E135" s="129">
        <f t="shared" si="10"/>
        <v>0.659836294494978</v>
      </c>
    </row>
    <row r="136" spans="1:5" ht="15">
      <c r="A136" s="125">
        <f t="shared" si="6"/>
        <v>10.999999999999977</v>
      </c>
      <c r="B136" s="126">
        <f t="shared" si="7"/>
        <v>0.3080121062311937</v>
      </c>
      <c r="C136" s="127">
        <f t="shared" si="8"/>
        <v>0.07207476806770127</v>
      </c>
      <c r="D136" s="128">
        <f t="shared" si="9"/>
        <v>0.027925231932298747</v>
      </c>
      <c r="E136" s="129">
        <f t="shared" si="10"/>
        <v>0.664062661836507</v>
      </c>
    </row>
    <row r="137" spans="1:5" ht="15">
      <c r="A137" s="125">
        <f t="shared" si="6"/>
        <v>11.099999999999977</v>
      </c>
      <c r="B137" s="126">
        <f t="shared" si="7"/>
        <v>0.30407337733797174</v>
      </c>
      <c r="C137" s="127">
        <f t="shared" si="8"/>
        <v>0.07232482396432416</v>
      </c>
      <c r="D137" s="128">
        <f t="shared" si="9"/>
        <v>0.027675176035675864</v>
      </c>
      <c r="E137" s="129">
        <f t="shared" si="10"/>
        <v>0.6682514466263518</v>
      </c>
    </row>
    <row r="138" spans="1:5" ht="15">
      <c r="A138" s="125">
        <f t="shared" si="6"/>
        <v>11.199999999999976</v>
      </c>
      <c r="B138" s="126">
        <f t="shared" si="7"/>
        <v>0.3001716389355693</v>
      </c>
      <c r="C138" s="127">
        <f t="shared" si="8"/>
        <v>0.0725743619672731</v>
      </c>
      <c r="D138" s="128">
        <f t="shared" si="9"/>
        <v>0.027425638032726928</v>
      </c>
      <c r="E138" s="129">
        <f t="shared" si="10"/>
        <v>0.6724027230317032</v>
      </c>
    </row>
    <row r="139" spans="1:5" ht="15">
      <c r="A139" s="125">
        <f t="shared" si="6"/>
        <v>11.299999999999976</v>
      </c>
      <c r="B139" s="126">
        <f t="shared" si="7"/>
        <v>0.29630678993237686</v>
      </c>
      <c r="C139" s="127">
        <f t="shared" si="8"/>
        <v>0.07282335866898967</v>
      </c>
      <c r="D139" s="128">
        <f t="shared" si="9"/>
        <v>0.027176641331010346</v>
      </c>
      <c r="E139" s="129">
        <f t="shared" si="10"/>
        <v>0.6765165687366123</v>
      </c>
    </row>
    <row r="140" spans="1:5" ht="15">
      <c r="A140" s="125">
        <f t="shared" si="6"/>
        <v>11.399999999999975</v>
      </c>
      <c r="B140" s="126">
        <f t="shared" si="7"/>
        <v>0.2924787257742195</v>
      </c>
      <c r="C140" s="127">
        <f t="shared" si="8"/>
        <v>0.07307179071048386</v>
      </c>
      <c r="D140" s="128">
        <f t="shared" si="9"/>
        <v>0.02692820928951616</v>
      </c>
      <c r="E140" s="129">
        <f t="shared" si="10"/>
        <v>0.6805930649362638</v>
      </c>
    </row>
    <row r="141" spans="1:5" ht="15">
      <c r="A141" s="125">
        <f t="shared" si="6"/>
        <v>11.499999999999975</v>
      </c>
      <c r="B141" s="126">
        <f t="shared" si="7"/>
        <v>0.28868733846207656</v>
      </c>
      <c r="C141" s="127">
        <f t="shared" si="8"/>
        <v>0.07331963479176833</v>
      </c>
      <c r="D141" s="128">
        <f t="shared" si="9"/>
        <v>0.0266803652082317</v>
      </c>
      <c r="E141" s="129">
        <f t="shared" si="10"/>
        <v>0.6846322963296912</v>
      </c>
    </row>
    <row r="142" spans="1:5" ht="15">
      <c r="A142" s="125">
        <f t="shared" si="6"/>
        <v>11.599999999999975</v>
      </c>
      <c r="B142" s="126">
        <f t="shared" si="7"/>
        <v>0.28493251657139995</v>
      </c>
      <c r="C142" s="127">
        <f t="shared" si="8"/>
        <v>0.07356686768232645</v>
      </c>
      <c r="D142" s="128">
        <f t="shared" si="9"/>
        <v>0.02643313231767357</v>
      </c>
      <c r="E142" s="129">
        <f t="shared" si="10"/>
        <v>0.688634351110926</v>
      </c>
    </row>
    <row r="143" spans="1:5" ht="15">
      <c r="A143" s="125">
        <f t="shared" si="6"/>
        <v>11.699999999999974</v>
      </c>
      <c r="B143" s="126">
        <f t="shared" si="7"/>
        <v>0.2812141452730266</v>
      </c>
      <c r="C143" s="127">
        <f t="shared" si="8"/>
        <v>0.07381346623160413</v>
      </c>
      <c r="D143" s="128">
        <f t="shared" si="9"/>
        <v>0.026186533768395887</v>
      </c>
      <c r="E143" s="129">
        <f t="shared" si="10"/>
        <v>0.692599320958577</v>
      </c>
    </row>
    <row r="144" spans="1:5" ht="15">
      <c r="A144" s="125">
        <f t="shared" si="6"/>
        <v>11.799999999999974</v>
      </c>
      <c r="B144" s="126">
        <f t="shared" si="7"/>
        <v>0.27753210635567815</v>
      </c>
      <c r="C144" s="127">
        <f t="shared" si="8"/>
        <v>0.07405940737951508</v>
      </c>
      <c r="D144" s="128">
        <f t="shared" si="9"/>
        <v>0.02594059262048494</v>
      </c>
      <c r="E144" s="129">
        <f t="shared" si="10"/>
        <v>0.6965273010238364</v>
      </c>
    </row>
    <row r="145" spans="1:5" ht="15">
      <c r="A145" s="125">
        <f t="shared" si="6"/>
        <v>11.899999999999974</v>
      </c>
      <c r="B145" s="126">
        <f t="shared" si="7"/>
        <v>0.2738862782500399</v>
      </c>
      <c r="C145" s="127">
        <f t="shared" si="8"/>
        <v>0.07430466816694956</v>
      </c>
      <c r="D145" s="128">
        <f t="shared" si="9"/>
        <v>0.025695331833050464</v>
      </c>
      <c r="E145" s="129">
        <f t="shared" si="10"/>
        <v>0.7004183899169092</v>
      </c>
    </row>
    <row r="146" spans="1:5" ht="15">
      <c r="A146" s="125">
        <f t="shared" si="6"/>
        <v>11.999999999999973</v>
      </c>
      <c r="B146" s="126">
        <f t="shared" si="7"/>
        <v>0.27027653605440893</v>
      </c>
      <c r="C146" s="127">
        <f t="shared" si="8"/>
        <v>0.07454922574627612</v>
      </c>
      <c r="D146" s="128">
        <f t="shared" si="9"/>
        <v>0.025450774253723895</v>
      </c>
      <c r="E146" s="129">
        <f t="shared" si="10"/>
        <v>0.7042726896918667</v>
      </c>
    </row>
    <row r="147" spans="1:5" ht="15">
      <c r="A147" s="125">
        <f t="shared" si="6"/>
        <v>12.099999999999973</v>
      </c>
      <c r="B147" s="126">
        <f t="shared" si="7"/>
        <v>0.26670275156190026</v>
      </c>
      <c r="C147" s="127">
        <f t="shared" si="8"/>
        <v>0.07479305739182603</v>
      </c>
      <c r="D147" s="128">
        <f t="shared" si="9"/>
        <v>0.02520694260817399</v>
      </c>
      <c r="E147" s="129">
        <f t="shared" si="10"/>
        <v>0.7080903058299253</v>
      </c>
    </row>
    <row r="148" spans="1:5" ht="15">
      <c r="A148" s="125">
        <f t="shared" si="6"/>
        <v>12.199999999999973</v>
      </c>
      <c r="B148" s="126">
        <f t="shared" si="7"/>
        <v>0.26316479328919784</v>
      </c>
      <c r="C148" s="127">
        <f t="shared" si="8"/>
        <v>0.07503614051034971</v>
      </c>
      <c r="D148" s="128">
        <f t="shared" si="9"/>
        <v>0.024963859489650304</v>
      </c>
      <c r="E148" s="129">
        <f t="shared" si="10"/>
        <v>0.7118713472211514</v>
      </c>
    </row>
    <row r="149" spans="1:5" ht="15">
      <c r="A149" s="125">
        <f t="shared" si="6"/>
        <v>12.299999999999972</v>
      </c>
      <c r="B149" s="126">
        <f t="shared" si="7"/>
        <v>0.2596625265068355</v>
      </c>
      <c r="C149" s="127">
        <f t="shared" si="8"/>
        <v>0.07527845265143493</v>
      </c>
      <c r="D149" s="128">
        <f t="shared" si="9"/>
        <v>0.02472154734856508</v>
      </c>
      <c r="E149" s="129">
        <f t="shared" si="10"/>
        <v>0.715615926144599</v>
      </c>
    </row>
    <row r="150" spans="1:5" ht="15">
      <c r="A150" s="125">
        <f t="shared" si="6"/>
        <v>12.399999999999972</v>
      </c>
      <c r="B150" s="126">
        <f t="shared" si="7"/>
        <v>0.2561958132709918</v>
      </c>
      <c r="C150" s="127">
        <f t="shared" si="8"/>
        <v>0.07551997151787596</v>
      </c>
      <c r="D150" s="128">
        <f t="shared" si="9"/>
        <v>0.024480028482124057</v>
      </c>
      <c r="E150" s="129">
        <f t="shared" si="10"/>
        <v>0.7193241582468838</v>
      </c>
    </row>
    <row r="151" spans="1:5" ht="15">
      <c r="A151" s="125">
        <f t="shared" si="6"/>
        <v>12.499999999999972</v>
      </c>
      <c r="B151" s="126">
        <f t="shared" si="7"/>
        <v>0.2527645124567804</v>
      </c>
      <c r="C151" s="127">
        <f t="shared" si="8"/>
        <v>0.07576067497598317</v>
      </c>
      <c r="D151" s="128">
        <f t="shared" si="9"/>
        <v>0.024239325024016836</v>
      </c>
      <c r="E151" s="129">
        <f t="shared" si="10"/>
        <v>0.7229961625192024</v>
      </c>
    </row>
    <row r="152" spans="1:5" ht="15">
      <c r="A152" s="125">
        <f t="shared" si="6"/>
        <v>12.599999999999971</v>
      </c>
      <c r="B152" s="126">
        <f t="shared" si="7"/>
        <v>0.24936847979301738</v>
      </c>
      <c r="C152" s="127">
        <f t="shared" si="8"/>
        <v>0.07600054106582267</v>
      </c>
      <c r="D152" s="128">
        <f t="shared" si="9"/>
        <v>0.02399945893417733</v>
      </c>
      <c r="E152" s="129">
        <f t="shared" si="10"/>
        <v>0.7266320612728049</v>
      </c>
    </row>
    <row r="153" spans="1:5" ht="15">
      <c r="A153" s="125">
        <f t="shared" si="6"/>
        <v>12.69999999999997</v>
      </c>
      <c r="B153" s="126">
        <f t="shared" si="7"/>
        <v>0.24600756789844327</v>
      </c>
      <c r="C153" s="127">
        <f t="shared" si="8"/>
        <v>0.07623954801137516</v>
      </c>
      <c r="D153" s="128">
        <f t="shared" si="9"/>
        <v>0.023760451988624844</v>
      </c>
      <c r="E153" s="129">
        <f t="shared" si="10"/>
        <v>0.7302319801129314</v>
      </c>
    </row>
    <row r="154" spans="1:5" ht="15">
      <c r="A154" s="125">
        <f t="shared" si="6"/>
        <v>12.79999999999997</v>
      </c>
      <c r="B154" s="126">
        <f t="shared" si="7"/>
        <v>0.24268162631937806</v>
      </c>
      <c r="C154" s="127">
        <f t="shared" si="8"/>
        <v>0.07647767423060368</v>
      </c>
      <c r="D154" s="128">
        <f t="shared" si="9"/>
        <v>0.023522325769396318</v>
      </c>
      <c r="E154" s="129">
        <f t="shared" si="10"/>
        <v>0.7337960479112252</v>
      </c>
    </row>
    <row r="155" spans="1:5" ht="15">
      <c r="A155" s="125">
        <f aca="true" t="shared" si="11" ref="A155:A218">A154+$H$25</f>
        <v>12.89999999999997</v>
      </c>
      <c r="B155" s="126">
        <f aca="true" t="shared" si="12" ref="B155:B218">B154+(-$K$7*B154*C154+$K$9*D154)*$H$25</f>
        <v>0.2393905015687848</v>
      </c>
      <c r="C155" s="127">
        <f aca="true" t="shared" si="13" ref="C155:C218">C154+(-$K$7*B154*C154+$K$9*D154+$K$11*D154)*$H$25</f>
        <v>0.07671489834541986</v>
      </c>
      <c r="D155" s="128">
        <f aca="true" t="shared" si="14" ref="D155:D218">D154+($K$7*B154*C154-$K$9*D154-$K$11*D154)*$H$25</f>
        <v>0.02328510165458014</v>
      </c>
      <c r="E155" s="129">
        <f aca="true" t="shared" si="15" ref="E155:E218">E154+($K$11*D154)*$H$25</f>
        <v>0.7373243967766346</v>
      </c>
    </row>
    <row r="156" spans="1:5" ht="15">
      <c r="A156" s="125">
        <f t="shared" si="11"/>
        <v>12.99999999999997</v>
      </c>
      <c r="B156" s="126">
        <f t="shared" si="12"/>
        <v>0.23613403716671602</v>
      </c>
      <c r="C156" s="127">
        <f t="shared" si="13"/>
        <v>0.07695119919153809</v>
      </c>
      <c r="D156" s="128">
        <f t="shared" si="14"/>
        <v>0.023048800808461913</v>
      </c>
      <c r="E156" s="129">
        <f t="shared" si="15"/>
        <v>0.7408171620248216</v>
      </c>
    </row>
    <row r="157" spans="1:5" ht="15">
      <c r="A157" s="125">
        <f t="shared" si="11"/>
        <v>13.09999999999997</v>
      </c>
      <c r="B157" s="126">
        <f t="shared" si="12"/>
        <v>0.23291207368211622</v>
      </c>
      <c r="C157" s="127">
        <f t="shared" si="13"/>
        <v>0.07718655582820758</v>
      </c>
      <c r="D157" s="128">
        <f t="shared" si="14"/>
        <v>0.02281344417179243</v>
      </c>
      <c r="E157" s="129">
        <f t="shared" si="15"/>
        <v>0.7442744821460909</v>
      </c>
    </row>
    <row r="158" spans="1:5" ht="15">
      <c r="A158" s="125">
        <f t="shared" si="11"/>
        <v>13.199999999999969</v>
      </c>
      <c r="B158" s="126">
        <f t="shared" si="12"/>
        <v>0.22972444877595177</v>
      </c>
      <c r="C158" s="127">
        <f t="shared" si="13"/>
        <v>0.077420947547812</v>
      </c>
      <c r="D158" s="128">
        <f t="shared" si="14"/>
        <v>0.02257905245218801</v>
      </c>
      <c r="E158" s="129">
        <f t="shared" si="15"/>
        <v>0.7476964987718598</v>
      </c>
    </row>
    <row r="159" spans="1:5" ht="15">
      <c r="A159" s="125">
        <f t="shared" si="11"/>
        <v>13.299999999999969</v>
      </c>
      <c r="B159" s="126">
        <f t="shared" si="12"/>
        <v>0.2265709972456384</v>
      </c>
      <c r="C159" s="127">
        <f t="shared" si="13"/>
        <v>0.07765435388532681</v>
      </c>
      <c r="D159" s="128">
        <f t="shared" si="14"/>
        <v>0.0223456461146732</v>
      </c>
      <c r="E159" s="129">
        <f t="shared" si="15"/>
        <v>0.7510833566396881</v>
      </c>
    </row>
    <row r="160" spans="1:5" ht="15">
      <c r="A160" s="125">
        <f t="shared" si="11"/>
        <v>13.399999999999968</v>
      </c>
      <c r="B160" s="126">
        <f t="shared" si="12"/>
        <v>0.22345155107073492</v>
      </c>
      <c r="C160" s="127">
        <f t="shared" si="13"/>
        <v>0.07788675462762432</v>
      </c>
      <c r="D160" s="128">
        <f t="shared" si="14"/>
        <v>0.022113245372375686</v>
      </c>
      <c r="E160" s="129">
        <f t="shared" si="15"/>
        <v>0.7544352035568891</v>
      </c>
    </row>
    <row r="161" spans="1:5" ht="15">
      <c r="A161" s="125">
        <f t="shared" si="11"/>
        <v>13.499999999999968</v>
      </c>
      <c r="B161" s="126">
        <f t="shared" si="12"/>
        <v>0.22036593945987107</v>
      </c>
      <c r="C161" s="127">
        <f t="shared" si="13"/>
        <v>0.07811812982261683</v>
      </c>
      <c r="D161" s="128">
        <f t="shared" si="14"/>
        <v>0.021881870177383172</v>
      </c>
      <c r="E161" s="129">
        <f t="shared" si="15"/>
        <v>0.7577521903627454</v>
      </c>
    </row>
    <row r="162" spans="1:5" ht="15">
      <c r="A162" s="125">
        <f t="shared" si="11"/>
        <v>13.599999999999968</v>
      </c>
      <c r="B162" s="126">
        <f t="shared" si="12"/>
        <v>0.21731398889887515</v>
      </c>
      <c r="C162" s="127">
        <f t="shared" si="13"/>
        <v>0.07834845978822841</v>
      </c>
      <c r="D162" s="128">
        <f t="shared" si="14"/>
        <v>0.021651540211771597</v>
      </c>
      <c r="E162" s="129">
        <f t="shared" si="15"/>
        <v>0.7610344708893529</v>
      </c>
    </row>
    <row r="163" spans="1:5" ht="15">
      <c r="A163" s="125">
        <f t="shared" si="11"/>
        <v>13.699999999999967</v>
      </c>
      <c r="B163" s="126">
        <f t="shared" si="12"/>
        <v>0.2142955232000669</v>
      </c>
      <c r="C163" s="127">
        <f t="shared" si="13"/>
        <v>0.07857772512118588</v>
      </c>
      <c r="D163" s="128">
        <f t="shared" si="14"/>
        <v>0.021422274878814117</v>
      </c>
      <c r="E163" s="129">
        <f t="shared" si="15"/>
        <v>0.7642822019211187</v>
      </c>
    </row>
    <row r="164" spans="1:5" ht="15">
      <c r="A164" s="125">
        <f t="shared" si="11"/>
        <v>13.799999999999967</v>
      </c>
      <c r="B164" s="126">
        <f t="shared" si="12"/>
        <v>0.21131036355267907</v>
      </c>
      <c r="C164" s="127">
        <f t="shared" si="13"/>
        <v>0.07880590670562018</v>
      </c>
      <c r="D164" s="128">
        <f t="shared" si="14"/>
        <v>0.021194093294379816</v>
      </c>
      <c r="E164" s="129">
        <f t="shared" si="15"/>
        <v>0.7674955431529409</v>
      </c>
    </row>
    <row r="165" spans="1:5" ht="15">
      <c r="A165" s="125">
        <f t="shared" si="11"/>
        <v>13.899999999999967</v>
      </c>
      <c r="B165" s="126">
        <f t="shared" si="12"/>
        <v>0.20835832857437087</v>
      </c>
      <c r="C165" s="127">
        <f t="shared" si="13"/>
        <v>0.07903298572146897</v>
      </c>
      <c r="D165" s="128">
        <f t="shared" si="14"/>
        <v>0.020967014278531038</v>
      </c>
      <c r="E165" s="129">
        <f t="shared" si="15"/>
        <v>0.7706746571470978</v>
      </c>
    </row>
    <row r="166" spans="1:5" ht="15">
      <c r="A166" s="125">
        <f t="shared" si="11"/>
        <v>13.999999999999966</v>
      </c>
      <c r="B166" s="126">
        <f t="shared" si="12"/>
        <v>0.20543923436379438</v>
      </c>
      <c r="C166" s="127">
        <f t="shared" si="13"/>
        <v>0.07925894365267212</v>
      </c>
      <c r="D166" s="128">
        <f t="shared" si="14"/>
        <v>0.020741056347327876</v>
      </c>
      <c r="E166" s="129">
        <f t="shared" si="15"/>
        <v>0.7738197092888774</v>
      </c>
    </row>
    <row r="167" spans="1:5" ht="15">
      <c r="A167" s="125">
        <f t="shared" si="11"/>
        <v>14.099999999999966</v>
      </c>
      <c r="B167" s="126">
        <f t="shared" si="12"/>
        <v>0.2025528945541749</v>
      </c>
      <c r="C167" s="127">
        <f t="shared" si="13"/>
        <v>0.07948376229515185</v>
      </c>
      <c r="D167" s="128">
        <f t="shared" si="14"/>
        <v>0.020516237704848152</v>
      </c>
      <c r="E167" s="129">
        <f t="shared" si="15"/>
        <v>0.7769308677409766</v>
      </c>
    </row>
    <row r="168" spans="1:5" ht="15">
      <c r="A168" s="125">
        <f t="shared" si="11"/>
        <v>14.199999999999966</v>
      </c>
      <c r="B168" s="126">
        <f t="shared" si="12"/>
        <v>0.199699120367865</v>
      </c>
      <c r="C168" s="127">
        <f t="shared" si="13"/>
        <v>0.07970742376456914</v>
      </c>
      <c r="D168" s="128">
        <f t="shared" si="14"/>
        <v>0.020292576235430855</v>
      </c>
      <c r="E168" s="129">
        <f t="shared" si="15"/>
        <v>0.7800083033967039</v>
      </c>
    </row>
    <row r="169" spans="1:5" ht="15">
      <c r="A169" s="125">
        <f t="shared" si="11"/>
        <v>14.299999999999965</v>
      </c>
      <c r="B169" s="126">
        <f t="shared" si="12"/>
        <v>0.1968777206718304</v>
      </c>
      <c r="C169" s="127">
        <f t="shared" si="13"/>
        <v>0.07992991050384919</v>
      </c>
      <c r="D169" s="128">
        <f t="shared" si="14"/>
        <v>0.02007008949615081</v>
      </c>
      <c r="E169" s="129">
        <f t="shared" si="15"/>
        <v>0.7830521898320185</v>
      </c>
    </row>
    <row r="170" spans="1:5" ht="15">
      <c r="A170" s="125">
        <f t="shared" si="11"/>
        <v>14.399999999999965</v>
      </c>
      <c r="B170" s="126">
        <f t="shared" si="12"/>
        <v>0.19408850203402667</v>
      </c>
      <c r="C170" s="127">
        <f t="shared" si="13"/>
        <v>0.08015120529046808</v>
      </c>
      <c r="D170" s="128">
        <f t="shared" si="14"/>
        <v>0.019848794709531912</v>
      </c>
      <c r="E170" s="129">
        <f t="shared" si="15"/>
        <v>0.7860627032564411</v>
      </c>
    </row>
    <row r="171" spans="1:5" ht="15">
      <c r="A171" s="125">
        <f t="shared" si="11"/>
        <v>14.499999999999964</v>
      </c>
      <c r="B171" s="126">
        <f t="shared" si="12"/>
        <v>0.19133126878062273</v>
      </c>
      <c r="C171" s="127">
        <f t="shared" si="13"/>
        <v>0.08037129124349393</v>
      </c>
      <c r="D171" s="128">
        <f t="shared" si="14"/>
        <v>0.01962870875650606</v>
      </c>
      <c r="E171" s="129">
        <f t="shared" si="15"/>
        <v>0.7890400224628709</v>
      </c>
    </row>
    <row r="172" spans="1:5" ht="15">
      <c r="A172" s="125">
        <f t="shared" si="11"/>
        <v>14.599999999999964</v>
      </c>
      <c r="B172" s="126">
        <f t="shared" si="12"/>
        <v>0.1886058230540284</v>
      </c>
      <c r="C172" s="127">
        <f t="shared" si="13"/>
        <v>0.08059015183037552</v>
      </c>
      <c r="D172" s="128">
        <f t="shared" si="14"/>
        <v>0.019409848169624475</v>
      </c>
      <c r="E172" s="129">
        <f t="shared" si="15"/>
        <v>0.7919843287763467</v>
      </c>
    </row>
    <row r="173" spans="1:5" ht="15">
      <c r="A173" s="125">
        <f t="shared" si="11"/>
        <v>14.699999999999964</v>
      </c>
      <c r="B173" s="126">
        <f t="shared" si="12"/>
        <v>0.1859119648716814</v>
      </c>
      <c r="C173" s="127">
        <f t="shared" si="13"/>
        <v>0.08080777087347218</v>
      </c>
      <c r="D173" s="128">
        <f t="shared" si="14"/>
        <v>0.019192229126527804</v>
      </c>
      <c r="E173" s="129">
        <f t="shared" si="15"/>
        <v>0.7948958060017904</v>
      </c>
    </row>
    <row r="174" spans="1:5" ht="15">
      <c r="A174" s="125">
        <f t="shared" si="11"/>
        <v>14.799999999999963</v>
      </c>
      <c r="B174" s="126">
        <f t="shared" si="12"/>
        <v>0.183249492185549</v>
      </c>
      <c r="C174" s="127">
        <f t="shared" si="13"/>
        <v>0.08102413255631895</v>
      </c>
      <c r="D174" s="128">
        <f t="shared" si="14"/>
        <v>0.018975867443681044</v>
      </c>
      <c r="E174" s="129">
        <f t="shared" si="15"/>
        <v>0.7977746403707696</v>
      </c>
    </row>
    <row r="175" spans="1:5" ht="15">
      <c r="A175" s="125">
        <f t="shared" si="11"/>
        <v>14.899999999999963</v>
      </c>
      <c r="B175" s="126">
        <f t="shared" si="12"/>
        <v>0.180618200942299</v>
      </c>
      <c r="C175" s="127">
        <f t="shared" si="13"/>
        <v>0.0812392214296211</v>
      </c>
      <c r="D175" s="128">
        <f t="shared" si="14"/>
        <v>0.01876077857037889</v>
      </c>
      <c r="E175" s="129">
        <f t="shared" si="15"/>
        <v>0.8006210204873218</v>
      </c>
    </row>
    <row r="176" spans="1:5" ht="15">
      <c r="A176" s="125">
        <f t="shared" si="11"/>
        <v>14.999999999999963</v>
      </c>
      <c r="B176" s="126">
        <f t="shared" si="12"/>
        <v>0.17801788514409425</v>
      </c>
      <c r="C176" s="127">
        <f t="shared" si="13"/>
        <v>0.08145302241697319</v>
      </c>
      <c r="D176" s="128">
        <f t="shared" si="14"/>
        <v>0.0185469775830268</v>
      </c>
      <c r="E176" s="129">
        <f t="shared" si="15"/>
        <v>0.8034351372728786</v>
      </c>
    </row>
    <row r="177" spans="1:5" ht="15">
      <c r="A177" s="125">
        <f t="shared" si="11"/>
        <v>15.099999999999962</v>
      </c>
      <c r="B177" s="126">
        <f t="shared" si="12"/>
        <v>0.17544833690996434</v>
      </c>
      <c r="C177" s="127">
        <f t="shared" si="13"/>
        <v>0.08166552082029731</v>
      </c>
      <c r="D177" s="128">
        <f t="shared" si="14"/>
        <v>0.018334479179702684</v>
      </c>
      <c r="E177" s="129">
        <f t="shared" si="15"/>
        <v>0.8062171839103327</v>
      </c>
    </row>
    <row r="178" spans="1:5" ht="15">
      <c r="A178" s="125">
        <f t="shared" si="11"/>
        <v>15.199999999999962</v>
      </c>
      <c r="B178" s="126">
        <f t="shared" si="12"/>
        <v>0.17290934653770798</v>
      </c>
      <c r="C178" s="127">
        <f t="shared" si="13"/>
        <v>0.08187670232499636</v>
      </c>
      <c r="D178" s="128">
        <f t="shared" si="14"/>
        <v>0.01812329767500363</v>
      </c>
      <c r="E178" s="129">
        <f t="shared" si="15"/>
        <v>0.8089673557872881</v>
      </c>
    </row>
    <row r="179" spans="1:5" ht="15">
      <c r="A179" s="125">
        <f t="shared" si="11"/>
        <v>15.299999999999962</v>
      </c>
      <c r="B179" s="126">
        <f t="shared" si="12"/>
        <v>0.1704007025662793</v>
      </c>
      <c r="C179" s="127">
        <f t="shared" si="13"/>
        <v>0.08208655300481821</v>
      </c>
      <c r="D179" s="128">
        <f t="shared" si="14"/>
        <v>0.017913446995181784</v>
      </c>
      <c r="E179" s="129">
        <f t="shared" si="15"/>
        <v>0.8116858504385386</v>
      </c>
    </row>
    <row r="180" spans="1:5" ht="15">
      <c r="A180" s="125">
        <f t="shared" si="11"/>
        <v>15.399999999999961</v>
      </c>
      <c r="B180" s="126">
        <f t="shared" si="12"/>
        <v>0.16792219183861073</v>
      </c>
      <c r="C180" s="127">
        <f t="shared" si="13"/>
        <v>0.08229505932642692</v>
      </c>
      <c r="D180" s="128">
        <f t="shared" si="14"/>
        <v>0.017704940673573075</v>
      </c>
      <c r="E180" s="129">
        <f t="shared" si="15"/>
        <v>0.8143728674878159</v>
      </c>
    </row>
    <row r="181" spans="1:5" ht="15">
      <c r="A181" s="125">
        <f t="shared" si="11"/>
        <v>15.499999999999961</v>
      </c>
      <c r="B181" s="126">
        <f t="shared" si="12"/>
        <v>0.16547359956482585</v>
      </c>
      <c r="C181" s="127">
        <f t="shared" si="13"/>
        <v>0.08250220815367801</v>
      </c>
      <c r="D181" s="128">
        <f t="shared" si="14"/>
        <v>0.017497791846321983</v>
      </c>
      <c r="E181" s="129">
        <f t="shared" si="15"/>
        <v>0.8170286085888518</v>
      </c>
    </row>
    <row r="182" spans="1:5" ht="15">
      <c r="A182" s="125">
        <f t="shared" si="11"/>
        <v>15.59999999999996</v>
      </c>
      <c r="B182" s="126">
        <f t="shared" si="12"/>
        <v>0.1630547093857943</v>
      </c>
      <c r="C182" s="127">
        <f t="shared" si="13"/>
        <v>0.08270798675159476</v>
      </c>
      <c r="D182" s="128">
        <f t="shared" si="14"/>
        <v>0.017292013248405236</v>
      </c>
      <c r="E182" s="129">
        <f t="shared" si="15"/>
        <v>0.8196532773658002</v>
      </c>
    </row>
    <row r="183" spans="1:5" ht="15">
      <c r="A183" s="125">
        <f t="shared" si="11"/>
        <v>15.69999999999996</v>
      </c>
      <c r="B183" s="126">
        <f t="shared" si="12"/>
        <v>0.16066530343698193</v>
      </c>
      <c r="C183" s="127">
        <f t="shared" si="13"/>
        <v>0.08291238279004316</v>
      </c>
      <c r="D183" s="128">
        <f t="shared" si="14"/>
        <v>0.017087617209956826</v>
      </c>
      <c r="E183" s="129">
        <f t="shared" si="15"/>
        <v>0.822247079353061</v>
      </c>
    </row>
    <row r="184" spans="1:5" ht="15">
      <c r="A184" s="125">
        <f t="shared" si="11"/>
        <v>15.79999999999996</v>
      </c>
      <c r="B184" s="126">
        <f t="shared" si="12"/>
        <v>0.15830516241254886</v>
      </c>
      <c r="C184" s="127">
        <f t="shared" si="13"/>
        <v>0.08311538434710361</v>
      </c>
      <c r="D184" s="128">
        <f t="shared" si="14"/>
        <v>0.016884615652896375</v>
      </c>
      <c r="E184" s="129">
        <f t="shared" si="15"/>
        <v>0.8248102219345544</v>
      </c>
    </row>
    <row r="185" spans="1:5" ht="15">
      <c r="A185" s="125">
        <f t="shared" si="11"/>
        <v>15.89999999999996</v>
      </c>
      <c r="B185" s="126">
        <f t="shared" si="12"/>
        <v>0.15597406562964838</v>
      </c>
      <c r="C185" s="127">
        <f t="shared" si="13"/>
        <v>0.0833169799121376</v>
      </c>
      <c r="D185" s="128">
        <f t="shared" si="14"/>
        <v>0.01668302008786239</v>
      </c>
      <c r="E185" s="129">
        <f t="shared" si="15"/>
        <v>0.8273429142824889</v>
      </c>
    </row>
    <row r="186" spans="1:5" ht="15">
      <c r="A186" s="125">
        <f t="shared" si="11"/>
        <v>15.99999999999996</v>
      </c>
      <c r="B186" s="126">
        <f t="shared" si="12"/>
        <v>0.15367179109287984</v>
      </c>
      <c r="C186" s="127">
        <f t="shared" si="13"/>
        <v>0.08351715838854841</v>
      </c>
      <c r="D186" s="128">
        <f t="shared" si="14"/>
        <v>0.01648284161145158</v>
      </c>
      <c r="E186" s="129">
        <f t="shared" si="15"/>
        <v>0.8298453672956682</v>
      </c>
    </row>
    <row r="187" spans="1:5" ht="15">
      <c r="A187" s="125">
        <f t="shared" si="11"/>
        <v>16.09999999999996</v>
      </c>
      <c r="B187" s="126">
        <f t="shared" si="12"/>
        <v>0.15139811555884872</v>
      </c>
      <c r="C187" s="127">
        <f t="shared" si="13"/>
        <v>0.08371590909623502</v>
      </c>
      <c r="D187" s="128">
        <f t="shared" si="14"/>
        <v>0.01628409090376496</v>
      </c>
      <c r="E187" s="129">
        <f t="shared" si="15"/>
        <v>0.8323177935373859</v>
      </c>
    </row>
    <row r="188" spans="1:5" ht="15">
      <c r="A188" s="125">
        <f t="shared" si="11"/>
        <v>16.19999999999996</v>
      </c>
      <c r="B188" s="126">
        <f t="shared" si="12"/>
        <v>0.14915281460078786</v>
      </c>
      <c r="C188" s="127">
        <f t="shared" si="13"/>
        <v>0.0839132217737389</v>
      </c>
      <c r="D188" s="128">
        <f t="shared" si="14"/>
        <v>0.01608677822626108</v>
      </c>
      <c r="E188" s="129">
        <f t="shared" si="15"/>
        <v>0.8347604071729506</v>
      </c>
    </row>
    <row r="189" spans="1:5" ht="15">
      <c r="A189" s="125">
        <f t="shared" si="11"/>
        <v>16.29999999999996</v>
      </c>
      <c r="B189" s="126">
        <f t="shared" si="12"/>
        <v>0.14693566267319355</v>
      </c>
      <c r="C189" s="127">
        <f t="shared" si="13"/>
        <v>0.08410908658008376</v>
      </c>
      <c r="D189" s="128">
        <f t="shared" si="14"/>
        <v>0.015890913419916226</v>
      </c>
      <c r="E189" s="129">
        <f t="shared" si="15"/>
        <v>0.8371734239068898</v>
      </c>
    </row>
    <row r="190" spans="1:5" ht="15">
      <c r="A190" s="125">
        <f t="shared" si="11"/>
        <v>16.399999999999963</v>
      </c>
      <c r="B190" s="126">
        <f t="shared" si="12"/>
        <v>0.1447464331764312</v>
      </c>
      <c r="C190" s="127">
        <f t="shared" si="13"/>
        <v>0.08430349409630884</v>
      </c>
      <c r="D190" s="128">
        <f t="shared" si="14"/>
        <v>0.01569650590369114</v>
      </c>
      <c r="E190" s="129">
        <f t="shared" si="15"/>
        <v>0.8395570609198771</v>
      </c>
    </row>
    <row r="191" spans="1:5" ht="15">
      <c r="A191" s="125">
        <f t="shared" si="11"/>
        <v>16.499999999999964</v>
      </c>
      <c r="B191" s="126">
        <f t="shared" si="12"/>
        <v>0.14258489852126544</v>
      </c>
      <c r="C191" s="127">
        <f t="shared" si="13"/>
        <v>0.08449643532669673</v>
      </c>
      <c r="D191" s="128">
        <f t="shared" si="14"/>
        <v>0.015503564673303253</v>
      </c>
      <c r="E191" s="129">
        <f t="shared" si="15"/>
        <v>0.8419115368054308</v>
      </c>
    </row>
    <row r="192" spans="1:5" ht="15">
      <c r="A192" s="125">
        <f t="shared" si="11"/>
        <v>16.599999999999966</v>
      </c>
      <c r="B192" s="126">
        <f t="shared" si="12"/>
        <v>0.14045083019326998</v>
      </c>
      <c r="C192" s="127">
        <f t="shared" si="13"/>
        <v>0.08468790169969677</v>
      </c>
      <c r="D192" s="128">
        <f t="shared" si="14"/>
        <v>0.01531209830030322</v>
      </c>
      <c r="E192" s="129">
        <f t="shared" si="15"/>
        <v>0.8442370715064264</v>
      </c>
    </row>
    <row r="193" spans="1:5" ht="15">
      <c r="A193" s="125">
        <f t="shared" si="11"/>
        <v>16.699999999999967</v>
      </c>
      <c r="B193" s="126">
        <f t="shared" si="12"/>
        <v>0.13834399881707382</v>
      </c>
      <c r="C193" s="127">
        <f t="shared" si="13"/>
        <v>0.08487788506854607</v>
      </c>
      <c r="D193" s="128">
        <f t="shared" si="14"/>
        <v>0.01512211493145391</v>
      </c>
      <c r="E193" s="129">
        <f t="shared" si="15"/>
        <v>0.8465338862514719</v>
      </c>
    </row>
    <row r="194" spans="1:5" ht="15">
      <c r="A194" s="125">
        <f t="shared" si="11"/>
        <v>16.79999999999997</v>
      </c>
      <c r="B194" s="126">
        <f t="shared" si="12"/>
        <v>0.13626417422039983</v>
      </c>
      <c r="C194" s="127">
        <f t="shared" si="13"/>
        <v>0.08506637771159015</v>
      </c>
      <c r="D194" s="128">
        <f t="shared" si="14"/>
        <v>0.01493362228840983</v>
      </c>
      <c r="E194" s="129">
        <f t="shared" si="15"/>
        <v>0.84880220349119</v>
      </c>
    </row>
    <row r="195" spans="1:5" ht="15">
      <c r="A195" s="125">
        <f t="shared" si="11"/>
        <v>16.89999999999997</v>
      </c>
      <c r="B195" s="126">
        <f t="shared" si="12"/>
        <v>0.13421112549785374</v>
      </c>
      <c r="C195" s="127">
        <f t="shared" si="13"/>
        <v>0.08525337233230554</v>
      </c>
      <c r="D195" s="128">
        <f t="shared" si="14"/>
        <v>0.014746627667694443</v>
      </c>
      <c r="E195" s="129">
        <f t="shared" si="15"/>
        <v>0.8510422468344514</v>
      </c>
    </row>
    <row r="196" spans="1:5" ht="15">
      <c r="A196" s="125">
        <f t="shared" si="11"/>
        <v>16.99999999999997</v>
      </c>
      <c r="B196" s="126">
        <f t="shared" si="12"/>
        <v>0.1321846210744215</v>
      </c>
      <c r="C196" s="127">
        <f t="shared" si="13"/>
        <v>0.08543886205902745</v>
      </c>
      <c r="D196" s="128">
        <f t="shared" si="14"/>
        <v>0.01456113794097253</v>
      </c>
      <c r="E196" s="129">
        <f t="shared" si="15"/>
        <v>0.8532542409846056</v>
      </c>
    </row>
    <row r="197" spans="1:5" ht="15">
      <c r="A197" s="125">
        <f t="shared" si="11"/>
        <v>17.099999999999973</v>
      </c>
      <c r="B197" s="126">
        <f t="shared" si="12"/>
        <v>0.1301844287686338</v>
      </c>
      <c r="C197" s="127">
        <f t="shared" si="13"/>
        <v>0.08562284044438562</v>
      </c>
      <c r="D197" s="128">
        <f t="shared" si="14"/>
        <v>0.014377159555614366</v>
      </c>
      <c r="E197" s="129">
        <f t="shared" si="15"/>
        <v>0.8554384116757514</v>
      </c>
    </row>
    <row r="198" spans="1:5" ht="15">
      <c r="A198" s="125">
        <f t="shared" si="11"/>
        <v>17.199999999999974</v>
      </c>
      <c r="B198" s="126">
        <f t="shared" si="12"/>
        <v>0.1282103158553579</v>
      </c>
      <c r="C198" s="127">
        <f t="shared" si="13"/>
        <v>0.08580530146445188</v>
      </c>
      <c r="D198" s="128">
        <f t="shared" si="14"/>
        <v>0.014194698535548108</v>
      </c>
      <c r="E198" s="129">
        <f t="shared" si="15"/>
        <v>0.8575949856090935</v>
      </c>
    </row>
    <row r="199" spans="1:5" ht="15">
      <c r="A199" s="125">
        <f t="shared" si="11"/>
        <v>17.299999999999976</v>
      </c>
      <c r="B199" s="126">
        <f t="shared" si="12"/>
        <v>0.12626204912817726</v>
      </c>
      <c r="C199" s="127">
        <f t="shared" si="13"/>
        <v>0.08598623951760348</v>
      </c>
      <c r="D199" s="128">
        <f t="shared" si="14"/>
        <v>0.01401376048239651</v>
      </c>
      <c r="E199" s="129">
        <f t="shared" si="15"/>
        <v>0.8597241903894257</v>
      </c>
    </row>
    <row r="200" spans="1:5" ht="15">
      <c r="A200" s="125">
        <f t="shared" si="11"/>
        <v>17.399999999999977</v>
      </c>
      <c r="B200" s="126">
        <f t="shared" si="12"/>
        <v>0.12433939496132064</v>
      </c>
      <c r="C200" s="127">
        <f t="shared" si="13"/>
        <v>0.08616564942310634</v>
      </c>
      <c r="D200" s="128">
        <f t="shared" si="14"/>
        <v>0.013834350576893653</v>
      </c>
      <c r="E200" s="129">
        <f t="shared" si="15"/>
        <v>0.8618262544617852</v>
      </c>
    </row>
    <row r="201" spans="1:5" ht="15">
      <c r="A201" s="125">
        <f t="shared" si="11"/>
        <v>17.49999999999998</v>
      </c>
      <c r="B201" s="126">
        <f t="shared" si="12"/>
        <v>0.1224421193711031</v>
      </c>
      <c r="C201" s="127">
        <f t="shared" si="13"/>
        <v>0.08634352641942285</v>
      </c>
      <c r="D201" s="128">
        <f t="shared" si="14"/>
        <v>0.013656473580577148</v>
      </c>
      <c r="E201" s="129">
        <f t="shared" si="15"/>
        <v>0.8639014070483192</v>
      </c>
    </row>
    <row r="202" spans="1:5" ht="15">
      <c r="A202" s="125">
        <f t="shared" si="11"/>
        <v>17.59999999999998</v>
      </c>
      <c r="B202" s="126">
        <f t="shared" si="12"/>
        <v>0.12056998807684276</v>
      </c>
      <c r="C202" s="127">
        <f t="shared" si="13"/>
        <v>0.08651986616224909</v>
      </c>
      <c r="D202" s="128">
        <f t="shared" si="14"/>
        <v>0.013480133837750907</v>
      </c>
      <c r="E202" s="129">
        <f t="shared" si="15"/>
        <v>0.8659498780854058</v>
      </c>
    </row>
    <row r="203" spans="1:5" ht="15">
      <c r="A203" s="125">
        <f t="shared" si="11"/>
        <v>17.69999999999998</v>
      </c>
      <c r="B203" s="126">
        <f t="shared" si="12"/>
        <v>0.1187227665612177</v>
      </c>
      <c r="C203" s="127">
        <f t="shared" si="13"/>
        <v>0.08669466472228668</v>
      </c>
      <c r="D203" s="128">
        <f t="shared" si="14"/>
        <v>0.013305335277713319</v>
      </c>
      <c r="E203" s="129">
        <f t="shared" si="15"/>
        <v>0.8679718981610685</v>
      </c>
    </row>
    <row r="204" spans="1:5" ht="15">
      <c r="A204" s="125">
        <f t="shared" si="11"/>
        <v>17.799999999999983</v>
      </c>
      <c r="B204" s="126">
        <f t="shared" si="12"/>
        <v>0.1169002201300287</v>
      </c>
      <c r="C204" s="127">
        <f t="shared" si="13"/>
        <v>0.08686791858275467</v>
      </c>
      <c r="D204" s="128">
        <f t="shared" si="14"/>
        <v>0.013132081417245332</v>
      </c>
      <c r="E204" s="129">
        <f t="shared" si="15"/>
        <v>0.8699676984527255</v>
      </c>
    </row>
    <row r="205" spans="1:5" ht="15">
      <c r="A205" s="125">
        <f t="shared" si="11"/>
        <v>17.899999999999984</v>
      </c>
      <c r="B205" s="126">
        <f t="shared" si="12"/>
        <v>0.11510211397133448</v>
      </c>
      <c r="C205" s="127">
        <f t="shared" si="13"/>
        <v>0.08703962463664724</v>
      </c>
      <c r="D205" s="128">
        <f t="shared" si="14"/>
        <v>0.01296037536335275</v>
      </c>
      <c r="E205" s="129">
        <f t="shared" si="15"/>
        <v>0.8719375106653123</v>
      </c>
    </row>
    <row r="206" spans="1:5" ht="15">
      <c r="A206" s="125">
        <f t="shared" si="11"/>
        <v>17.999999999999986</v>
      </c>
      <c r="B206" s="126">
        <f t="shared" si="12"/>
        <v>0.1133282132139276</v>
      </c>
      <c r="C206" s="127">
        <f t="shared" si="13"/>
        <v>0.08720978018374327</v>
      </c>
      <c r="D206" s="128">
        <f t="shared" si="14"/>
        <v>0.012790219816256724</v>
      </c>
      <c r="E206" s="129">
        <f t="shared" si="15"/>
        <v>0.8738815669698152</v>
      </c>
    </row>
    <row r="207" spans="1:5" ht="15">
      <c r="A207" s="125">
        <f t="shared" si="11"/>
        <v>18.099999999999987</v>
      </c>
      <c r="B207" s="126">
        <f t="shared" si="12"/>
        <v>0.11157828298511958</v>
      </c>
      <c r="C207" s="127">
        <f t="shared" si="13"/>
        <v>0.08737838292737378</v>
      </c>
      <c r="D207" s="128">
        <f t="shared" si="14"/>
        <v>0.012621617072626221</v>
      </c>
      <c r="E207" s="129">
        <f t="shared" si="15"/>
        <v>0.8758000999422537</v>
      </c>
    </row>
    <row r="208" spans="1:5" ht="15">
      <c r="A208" s="125">
        <f t="shared" si="11"/>
        <v>18.19999999999999</v>
      </c>
      <c r="B208" s="126">
        <f t="shared" si="12"/>
        <v>0.10985208846780584</v>
      </c>
      <c r="C208" s="127">
        <f t="shared" si="13"/>
        <v>0.08754543097095398</v>
      </c>
      <c r="D208" s="128">
        <f t="shared" si="14"/>
        <v>0.01245456902904603</v>
      </c>
      <c r="E208" s="129">
        <f t="shared" si="15"/>
        <v>0.8776933425031477</v>
      </c>
    </row>
    <row r="209" spans="1:5" ht="15">
      <c r="A209" s="125">
        <f t="shared" si="11"/>
        <v>18.29999999999999</v>
      </c>
      <c r="B209" s="126">
        <f t="shared" si="12"/>
        <v>0.10814939495678134</v>
      </c>
      <c r="C209" s="127">
        <f t="shared" si="13"/>
        <v>0.08771092281428639</v>
      </c>
      <c r="D209" s="128">
        <f t="shared" si="14"/>
        <v>0.012289077185713615</v>
      </c>
      <c r="E209" s="129">
        <f t="shared" si="15"/>
        <v>0.8795615278575046</v>
      </c>
    </row>
    <row r="210" spans="1:5" ht="15">
      <c r="A210" s="125">
        <f t="shared" si="11"/>
        <v>18.39999999999999</v>
      </c>
      <c r="B210" s="126">
        <f t="shared" si="12"/>
        <v>0.10646996791427994</v>
      </c>
      <c r="C210" s="127">
        <f t="shared" si="13"/>
        <v>0.08787485734964202</v>
      </c>
      <c r="D210" s="128">
        <f t="shared" si="14"/>
        <v>0.012125142650357981</v>
      </c>
      <c r="E210" s="129">
        <f t="shared" si="15"/>
        <v>0.8814048894353617</v>
      </c>
    </row>
    <row r="211" spans="1:5" ht="15">
      <c r="A211" s="125">
        <f t="shared" si="11"/>
        <v>18.499999999999993</v>
      </c>
      <c r="B211" s="126">
        <f t="shared" si="12"/>
        <v>0.10481357302471074</v>
      </c>
      <c r="C211" s="127">
        <f t="shared" si="13"/>
        <v>0.08803723385762652</v>
      </c>
      <c r="D211" s="128">
        <f t="shared" si="14"/>
        <v>0.011962766142373484</v>
      </c>
      <c r="E211" s="129">
        <f t="shared" si="15"/>
        <v>0.8832236608329154</v>
      </c>
    </row>
    <row r="212" spans="1:5" ht="15">
      <c r="A212" s="125">
        <f t="shared" si="11"/>
        <v>18.599999999999994</v>
      </c>
      <c r="B212" s="126">
        <f t="shared" si="12"/>
        <v>0.1031799762485668</v>
      </c>
      <c r="C212" s="127">
        <f t="shared" si="13"/>
        <v>0.0881980520028386</v>
      </c>
      <c r="D212" s="128">
        <f t="shared" si="14"/>
        <v>0.011801947997161402</v>
      </c>
      <c r="E212" s="129">
        <f t="shared" si="15"/>
        <v>0.8850180757542714</v>
      </c>
    </row>
    <row r="213" spans="1:5" ht="15">
      <c r="A213" s="125">
        <f t="shared" si="11"/>
        <v>18.699999999999996</v>
      </c>
      <c r="B213" s="126">
        <f t="shared" si="12"/>
        <v>0.10156894387548208</v>
      </c>
      <c r="C213" s="127">
        <f t="shared" si="13"/>
        <v>0.0883573118293281</v>
      </c>
      <c r="D213" s="128">
        <f t="shared" si="14"/>
        <v>0.0116426881706719</v>
      </c>
      <c r="E213" s="129">
        <f t="shared" si="15"/>
        <v>0.8867883679538456</v>
      </c>
    </row>
    <row r="214" spans="1:5" ht="15">
      <c r="A214" s="125">
        <f t="shared" si="11"/>
        <v>18.799999999999997</v>
      </c>
      <c r="B214" s="126">
        <f t="shared" si="12"/>
        <v>0.09998024257641432</v>
      </c>
      <c r="C214" s="127">
        <f t="shared" si="13"/>
        <v>0.08851501375586113</v>
      </c>
      <c r="D214" s="128">
        <f t="shared" si="14"/>
        <v>0.01148498624413888</v>
      </c>
      <c r="E214" s="129">
        <f t="shared" si="15"/>
        <v>0.8885347711794465</v>
      </c>
    </row>
    <row r="215" spans="1:5" ht="15">
      <c r="A215" s="125">
        <f t="shared" si="11"/>
        <v>18.9</v>
      </c>
      <c r="B215" s="126">
        <f t="shared" si="12"/>
        <v>0.09841363945493223</v>
      </c>
      <c r="C215" s="127">
        <f t="shared" si="13"/>
        <v>0.08867115857099987</v>
      </c>
      <c r="D215" s="128">
        <f t="shared" si="14"/>
        <v>0.011328841429000132</v>
      </c>
      <c r="E215" s="129">
        <f t="shared" si="15"/>
        <v>0.8902575191160673</v>
      </c>
    </row>
    <row r="216" spans="1:5" ht="15">
      <c r="A216" s="125">
        <f t="shared" si="11"/>
        <v>19</v>
      </c>
      <c r="B216" s="126">
        <f t="shared" si="12"/>
        <v>0.0968689020975873</v>
      </c>
      <c r="C216" s="127">
        <f t="shared" si="13"/>
        <v>0.08882574742800496</v>
      </c>
      <c r="D216" s="128">
        <f t="shared" si="14"/>
        <v>0.011174252571995037</v>
      </c>
      <c r="E216" s="129">
        <f t="shared" si="15"/>
        <v>0.8919568453304173</v>
      </c>
    </row>
    <row r="217" spans="1:5" ht="15">
      <c r="A217" s="125">
        <f t="shared" si="11"/>
        <v>19.1</v>
      </c>
      <c r="B217" s="126">
        <f t="shared" si="12"/>
        <v>0.09534579862335106</v>
      </c>
      <c r="C217" s="127">
        <f t="shared" si="13"/>
        <v>0.08897878183956796</v>
      </c>
      <c r="D217" s="128">
        <f t="shared" si="14"/>
        <v>0.011021218160432033</v>
      </c>
      <c r="E217" s="129">
        <f t="shared" si="15"/>
        <v>0.8936329832162165</v>
      </c>
    </row>
    <row r="218" spans="1:5" ht="15">
      <c r="A218" s="125">
        <f t="shared" si="11"/>
        <v>19.200000000000003</v>
      </c>
      <c r="B218" s="126">
        <f t="shared" si="12"/>
        <v>0.09384409773210034</v>
      </c>
      <c r="C218" s="127">
        <f t="shared" si="13"/>
        <v>0.08913026367238205</v>
      </c>
      <c r="D218" s="128">
        <f t="shared" si="14"/>
        <v>0.01086973632761795</v>
      </c>
      <c r="E218" s="129">
        <f t="shared" si="15"/>
        <v>0.8952861659402813</v>
      </c>
    </row>
    <row r="219" spans="1:5" ht="15">
      <c r="A219" s="125">
        <f aca="true" t="shared" si="16" ref="A219:A282">A218+$H$25</f>
        <v>19.300000000000004</v>
      </c>
      <c r="B219" s="126">
        <f aca="true" t="shared" si="17" ref="B219:B282">B218+(-$K$7*B218*C218+$K$9*D218)*$H$25</f>
        <v>0.09236356875213433</v>
      </c>
      <c r="C219" s="127">
        <f aca="true" t="shared" si="18" ref="C219:C282">C218+(-$K$7*B218*C218+$K$9*D218+$K$11*D218)*$H$25</f>
        <v>0.08928019514155873</v>
      </c>
      <c r="D219" s="128">
        <f aca="true" t="shared" si="19" ref="D219:D282">D218+($K$7*B218*C218-$K$9*D218-$K$11*D218)*$H$25</f>
        <v>0.010719804858441267</v>
      </c>
      <c r="E219" s="129">
        <f aca="true" t="shared" si="20" ref="E219:E282">E218+($K$11*D218)*$H$25</f>
        <v>0.896916626389424</v>
      </c>
    </row>
    <row r="220" spans="1:5" ht="15">
      <c r="A220" s="125">
        <f t="shared" si="16"/>
        <v>19.400000000000006</v>
      </c>
      <c r="B220" s="126">
        <f t="shared" si="17"/>
        <v>0.09090398168670809</v>
      </c>
      <c r="C220" s="127">
        <f t="shared" si="18"/>
        <v>0.08942857880489868</v>
      </c>
      <c r="D220" s="128">
        <f t="shared" si="19"/>
        <v>0.010571421195101318</v>
      </c>
      <c r="E220" s="129">
        <f t="shared" si="20"/>
        <v>0.8985245971181902</v>
      </c>
    </row>
    <row r="221" spans="1:5" ht="15">
      <c r="A221" s="125">
        <f t="shared" si="16"/>
        <v>19.500000000000007</v>
      </c>
      <c r="B221" s="126">
        <f t="shared" si="17"/>
        <v>0.08946510725956883</v>
      </c>
      <c r="C221" s="127">
        <f t="shared" si="18"/>
        <v>0.08957541755702461</v>
      </c>
      <c r="D221" s="128">
        <f t="shared" si="19"/>
        <v>0.010424582442975387</v>
      </c>
      <c r="E221" s="129">
        <f t="shared" si="20"/>
        <v>0.9001103102974554</v>
      </c>
    </row>
    <row r="222" spans="1:5" ht="15">
      <c r="A222" s="125">
        <f t="shared" si="16"/>
        <v>19.60000000000001</v>
      </c>
      <c r="B222" s="126">
        <f t="shared" si="17"/>
        <v>0.0880467169594822</v>
      </c>
      <c r="C222" s="127">
        <f t="shared" si="18"/>
        <v>0.0897207146233843</v>
      </c>
      <c r="D222" s="128">
        <f t="shared" si="19"/>
        <v>0.010279285376615701</v>
      </c>
      <c r="E222" s="129">
        <f t="shared" si="20"/>
        <v>0.9016739976639017</v>
      </c>
    </row>
    <row r="223" spans="1:5" ht="15">
      <c r="A223" s="125">
        <f t="shared" si="16"/>
        <v>19.70000000000001</v>
      </c>
      <c r="B223" s="126">
        <f t="shared" si="17"/>
        <v>0.08664858308373731</v>
      </c>
      <c r="C223" s="127">
        <f t="shared" si="18"/>
        <v>0.08986447355413177</v>
      </c>
      <c r="D223" s="128">
        <f t="shared" si="19"/>
        <v>0.010135526445868232</v>
      </c>
      <c r="E223" s="129">
        <f t="shared" si="20"/>
        <v>0.903215890470394</v>
      </c>
    </row>
    <row r="224" spans="1:5" ht="15">
      <c r="A224" s="125">
        <f t="shared" si="16"/>
        <v>19.80000000000001</v>
      </c>
      <c r="B224" s="126">
        <f t="shared" si="17"/>
        <v>0.08527047878062001</v>
      </c>
      <c r="C224" s="127">
        <f t="shared" si="18"/>
        <v>0.0900066982178947</v>
      </c>
      <c r="D224" s="128">
        <f t="shared" si="19"/>
        <v>0.0099933017821053</v>
      </c>
      <c r="E224" s="129">
        <f t="shared" si="20"/>
        <v>0.9047362194372742</v>
      </c>
    </row>
    <row r="225" spans="1:5" ht="15">
      <c r="A225" s="125">
        <f t="shared" si="16"/>
        <v>19.900000000000013</v>
      </c>
      <c r="B225" s="126">
        <f t="shared" si="17"/>
        <v>0.08391217809084556</v>
      </c>
      <c r="C225" s="127">
        <f t="shared" si="18"/>
        <v>0.09014739279543604</v>
      </c>
      <c r="D225" s="128">
        <f t="shared" si="19"/>
        <v>0.009852607204563957</v>
      </c>
      <c r="E225" s="129">
        <f t="shared" si="20"/>
        <v>0.90623521470459</v>
      </c>
    </row>
    <row r="226" spans="1:5" ht="15">
      <c r="A226" s="125">
        <f t="shared" si="16"/>
        <v>20.000000000000014</v>
      </c>
      <c r="B226" s="126">
        <f t="shared" si="17"/>
        <v>0.08257345598794275</v>
      </c>
      <c r="C226" s="127">
        <f t="shared" si="18"/>
        <v>0.09028656177321782</v>
      </c>
      <c r="D226" s="128">
        <f t="shared" si="19"/>
        <v>0.00971343822678217</v>
      </c>
      <c r="E226" s="129">
        <f t="shared" si="20"/>
        <v>0.9077131057852746</v>
      </c>
    </row>
    <row r="227" spans="1:5" ht="15">
      <c r="A227" s="125">
        <f t="shared" si="16"/>
        <v>20.100000000000016</v>
      </c>
      <c r="B227" s="126">
        <f t="shared" si="17"/>
        <v>0.0812540884175827</v>
      </c>
      <c r="C227" s="127">
        <f t="shared" si="18"/>
        <v>0.09042420993687511</v>
      </c>
      <c r="D227" s="128">
        <f t="shared" si="19"/>
        <v>0.009575790063124884</v>
      </c>
      <c r="E227" s="129">
        <f t="shared" si="20"/>
        <v>0.909170121519292</v>
      </c>
    </row>
    <row r="228" spans="1:5" ht="15">
      <c r="A228" s="125">
        <f t="shared" si="16"/>
        <v>20.200000000000017</v>
      </c>
      <c r="B228" s="126">
        <f t="shared" si="17"/>
        <v>0.07995385233584679</v>
      </c>
      <c r="C228" s="127">
        <f t="shared" si="18"/>
        <v>0.09056034236460792</v>
      </c>
      <c r="D228" s="128">
        <f t="shared" si="19"/>
        <v>0.009439657635392076</v>
      </c>
      <c r="E228" s="129">
        <f t="shared" si="20"/>
        <v>0.9106064900287607</v>
      </c>
    </row>
    <row r="229" spans="1:5" ht="15">
      <c r="A229" s="125">
        <f t="shared" si="16"/>
        <v>20.30000000000002</v>
      </c>
      <c r="B229" s="126">
        <f t="shared" si="17"/>
        <v>0.07867252574642902</v>
      </c>
      <c r="C229" s="127">
        <f t="shared" si="18"/>
        <v>0.09069496442049897</v>
      </c>
      <c r="D229" s="128">
        <f t="shared" si="19"/>
        <v>0.009305035579501027</v>
      </c>
      <c r="E229" s="129">
        <f t="shared" si="20"/>
        <v>0.9120224386740695</v>
      </c>
    </row>
    <row r="230" spans="1:5" ht="15">
      <c r="A230" s="125">
        <f t="shared" si="16"/>
        <v>20.40000000000002</v>
      </c>
      <c r="B230" s="126">
        <f t="shared" si="17"/>
        <v>0.07740988773676984</v>
      </c>
      <c r="C230" s="127">
        <f t="shared" si="18"/>
        <v>0.09082808174776494</v>
      </c>
      <c r="D230" s="128">
        <f t="shared" si="19"/>
        <v>0.009171918252235064</v>
      </c>
      <c r="E230" s="129">
        <f t="shared" si="20"/>
        <v>0.9134181940109947</v>
      </c>
    </row>
    <row r="231" spans="1:5" ht="15">
      <c r="A231" s="125">
        <f t="shared" si="16"/>
        <v>20.50000000000002</v>
      </c>
      <c r="B231" s="126">
        <f t="shared" si="17"/>
        <v>0.07616571851311847</v>
      </c>
      <c r="C231" s="127">
        <f t="shared" si="18"/>
        <v>0.09095970026194883</v>
      </c>
      <c r="D231" s="128">
        <f t="shared" si="19"/>
        <v>0.009040299738051174</v>
      </c>
      <c r="E231" s="129">
        <f t="shared" si="20"/>
        <v>0.91479398174883</v>
      </c>
    </row>
    <row r="232" spans="1:5" ht="15">
      <c r="A232" s="125">
        <f t="shared" si="16"/>
        <v>20.600000000000023</v>
      </c>
      <c r="B232" s="126">
        <f t="shared" si="17"/>
        <v>0.07493979943452303</v>
      </c>
      <c r="C232" s="127">
        <f t="shared" si="18"/>
        <v>0.09108982614406107</v>
      </c>
      <c r="D232" s="128">
        <f t="shared" si="19"/>
        <v>0.008910173855938938</v>
      </c>
      <c r="E232" s="129">
        <f t="shared" si="20"/>
        <v>0.9161500267095376</v>
      </c>
    </row>
    <row r="233" spans="1:5" ht="15">
      <c r="A233" s="125">
        <f t="shared" si="16"/>
        <v>20.700000000000024</v>
      </c>
      <c r="B233" s="126">
        <f t="shared" si="17"/>
        <v>0.07373191304574774</v>
      </c>
      <c r="C233" s="127">
        <f t="shared" si="18"/>
        <v>0.09121846583367661</v>
      </c>
      <c r="D233" s="128">
        <f t="shared" si="19"/>
        <v>0.008781534166323395</v>
      </c>
      <c r="E233" s="129">
        <f t="shared" si="20"/>
        <v>0.9174865527879285</v>
      </c>
    </row>
    <row r="234" spans="1:5" ht="15">
      <c r="A234" s="125">
        <f t="shared" si="16"/>
        <v>20.800000000000026</v>
      </c>
      <c r="B234" s="126">
        <f t="shared" si="17"/>
        <v>0.07254184310911808</v>
      </c>
      <c r="C234" s="127">
        <f t="shared" si="18"/>
        <v>0.09134562602199547</v>
      </c>
      <c r="D234" s="128">
        <f t="shared" si="19"/>
        <v>0.008654373978004531</v>
      </c>
      <c r="E234" s="129">
        <f t="shared" si="20"/>
        <v>0.918803782912877</v>
      </c>
    </row>
    <row r="235" spans="1:5" ht="15">
      <c r="A235" s="125">
        <f t="shared" si="16"/>
        <v>20.900000000000027</v>
      </c>
      <c r="B235" s="126">
        <f t="shared" si="17"/>
        <v>0.07136937463529569</v>
      </c>
      <c r="C235" s="127">
        <f t="shared" si="18"/>
        <v>0.09147131364487376</v>
      </c>
      <c r="D235" s="128">
        <f t="shared" si="19"/>
        <v>0.008528686355126243</v>
      </c>
      <c r="E235" s="129">
        <f t="shared" si="20"/>
        <v>0.9201019390095777</v>
      </c>
    </row>
    <row r="236" spans="1:5" ht="15">
      <c r="A236" s="125">
        <f t="shared" si="16"/>
        <v>21.00000000000003</v>
      </c>
      <c r="B236" s="126">
        <f t="shared" si="17"/>
        <v>0.07021429391298527</v>
      </c>
      <c r="C236" s="127">
        <f t="shared" si="18"/>
        <v>0.09159553587583227</v>
      </c>
      <c r="D236" s="128">
        <f t="shared" si="19"/>
        <v>0.008404464124167734</v>
      </c>
      <c r="E236" s="129">
        <f t="shared" si="20"/>
        <v>0.9213812419628467</v>
      </c>
    </row>
    <row r="237" spans="1:5" ht="15">
      <c r="A237" s="125">
        <f t="shared" si="16"/>
        <v>21.10000000000003</v>
      </c>
      <c r="B237" s="126">
        <f t="shared" si="17"/>
        <v>0.06907638853757736</v>
      </c>
      <c r="C237" s="127">
        <f t="shared" si="18"/>
        <v>0.09171830011904952</v>
      </c>
      <c r="D237" s="128">
        <f t="shared" si="19"/>
        <v>0.008281699880950481</v>
      </c>
      <c r="E237" s="129">
        <f t="shared" si="20"/>
        <v>0.9226419115814718</v>
      </c>
    </row>
    <row r="238" spans="1:5" ht="15">
      <c r="A238" s="125">
        <f t="shared" si="16"/>
        <v>21.20000000000003</v>
      </c>
      <c r="B238" s="126">
        <f t="shared" si="17"/>
        <v>0.06795544743873125</v>
      </c>
      <c r="C238" s="127">
        <f t="shared" si="18"/>
        <v>0.09183961400234597</v>
      </c>
      <c r="D238" s="128">
        <f t="shared" si="19"/>
        <v>0.008160385997654026</v>
      </c>
      <c r="E238" s="129">
        <f t="shared" si="20"/>
        <v>0.9238841665636144</v>
      </c>
    </row>
    <row r="239" spans="1:5" ht="15">
      <c r="A239" s="125">
        <f t="shared" si="16"/>
        <v>21.300000000000033</v>
      </c>
      <c r="B239" s="126">
        <f t="shared" si="17"/>
        <v>0.06685126090690313</v>
      </c>
      <c r="C239" s="127">
        <f t="shared" si="18"/>
        <v>0.09195948537016596</v>
      </c>
      <c r="D239" s="128">
        <f t="shared" si="19"/>
        <v>0.008040514629834041</v>
      </c>
      <c r="E239" s="129">
        <f t="shared" si="20"/>
        <v>0.9251082244632625</v>
      </c>
    </row>
    <row r="240" spans="1:5" ht="15">
      <c r="A240" s="125">
        <f t="shared" si="16"/>
        <v>21.400000000000034</v>
      </c>
      <c r="B240" s="126">
        <f t="shared" si="17"/>
        <v>0.06576362061882583</v>
      </c>
      <c r="C240" s="127">
        <f t="shared" si="18"/>
        <v>0.09207792227656376</v>
      </c>
      <c r="D240" s="128">
        <f t="shared" si="19"/>
        <v>0.007922077723436241</v>
      </c>
      <c r="E240" s="129">
        <f t="shared" si="20"/>
        <v>0.9263143016577375</v>
      </c>
    </row>
    <row r="241" spans="1:5" ht="15">
      <c r="A241" s="125">
        <f t="shared" si="16"/>
        <v>21.500000000000036</v>
      </c>
      <c r="B241" s="126">
        <f t="shared" si="17"/>
        <v>0.06469231966194672</v>
      </c>
      <c r="C241" s="127">
        <f t="shared" si="18"/>
        <v>0.09219493297820008</v>
      </c>
      <c r="D241" s="128">
        <f t="shared" si="19"/>
        <v>0.00780506702179992</v>
      </c>
      <c r="E241" s="129">
        <f t="shared" si="20"/>
        <v>0.9275026133162529</v>
      </c>
    </row>
    <row r="242" spans="1:5" ht="15">
      <c r="A242" s="125">
        <f t="shared" si="16"/>
        <v>21.600000000000037</v>
      </c>
      <c r="B242" s="126">
        <f t="shared" si="17"/>
        <v>0.0636371525578316</v>
      </c>
      <c r="C242" s="127">
        <f t="shared" si="18"/>
        <v>0.09231052592735495</v>
      </c>
      <c r="D242" s="128">
        <f t="shared" si="19"/>
        <v>0.007689474072645053</v>
      </c>
      <c r="E242" s="129">
        <f t="shared" si="20"/>
        <v>0.9286733733695229</v>
      </c>
    </row>
    <row r="243" spans="1:5" ht="15">
      <c r="A243" s="125">
        <f t="shared" si="16"/>
        <v>21.70000000000004</v>
      </c>
      <c r="B243" s="126">
        <f t="shared" si="17"/>
        <v>0.06259791528454282</v>
      </c>
      <c r="C243" s="127">
        <f t="shared" si="18"/>
        <v>0.09242470976496293</v>
      </c>
      <c r="D243" s="128">
        <f t="shared" si="19"/>
        <v>0.007575290235037068</v>
      </c>
      <c r="E243" s="129">
        <f t="shared" si="20"/>
        <v>0.9298267944804197</v>
      </c>
    </row>
    <row r="244" spans="1:5" ht="15">
      <c r="A244" s="125">
        <f t="shared" si="16"/>
        <v>21.80000000000004</v>
      </c>
      <c r="B244" s="126">
        <f t="shared" si="17"/>
        <v>0.06157440529800073</v>
      </c>
      <c r="C244" s="127">
        <f t="shared" si="18"/>
        <v>0.0925374933136764</v>
      </c>
      <c r="D244" s="128">
        <f t="shared" si="19"/>
        <v>0.007462506686323603</v>
      </c>
      <c r="E244" s="129">
        <f t="shared" si="20"/>
        <v>0.9309630880156753</v>
      </c>
    </row>
    <row r="245" spans="1:5" ht="15">
      <c r="A245" s="125">
        <f t="shared" si="16"/>
        <v>21.90000000000004</v>
      </c>
      <c r="B245" s="126">
        <f t="shared" si="17"/>
        <v>0.060566421552338066</v>
      </c>
      <c r="C245" s="127">
        <f t="shared" si="18"/>
        <v>0.09264888557096228</v>
      </c>
      <c r="D245" s="128">
        <f t="shared" si="19"/>
        <v>0.007351114429037722</v>
      </c>
      <c r="E245" s="129">
        <f t="shared" si="20"/>
        <v>0.9320824640186238</v>
      </c>
    </row>
    <row r="246" spans="1:5" ht="15">
      <c r="A246" s="125">
        <f t="shared" si="16"/>
        <v>22.000000000000043</v>
      </c>
      <c r="B246" s="126">
        <f t="shared" si="17"/>
        <v>0.059573764519257846</v>
      </c>
      <c r="C246" s="127">
        <f t="shared" si="18"/>
        <v>0.09275889570223772</v>
      </c>
      <c r="D246" s="128">
        <f t="shared" si="19"/>
        <v>0.00724110429776228</v>
      </c>
      <c r="E246" s="129">
        <f t="shared" si="20"/>
        <v>0.9331851311829795</v>
      </c>
    </row>
    <row r="247" spans="1:5" ht="15">
      <c r="A247" s="125">
        <f t="shared" si="16"/>
        <v>22.100000000000044</v>
      </c>
      <c r="B247" s="126">
        <f t="shared" si="17"/>
        <v>0.058596236206405486</v>
      </c>
      <c r="C247" s="127">
        <f t="shared" si="18"/>
        <v>0.0928675330340497</v>
      </c>
      <c r="D247" s="128">
        <f t="shared" si="19"/>
        <v>0.007132466965950302</v>
      </c>
      <c r="E247" s="129">
        <f t="shared" si="20"/>
        <v>0.9342712968276439</v>
      </c>
    </row>
    <row r="248" spans="1:5" ht="15">
      <c r="A248" s="125">
        <f t="shared" si="16"/>
        <v>22.200000000000045</v>
      </c>
      <c r="B248" s="126">
        <f t="shared" si="17"/>
        <v>0.05763364017476681</v>
      </c>
      <c r="C248" s="127">
        <f t="shared" si="18"/>
        <v>0.09297480704730357</v>
      </c>
      <c r="D248" s="128">
        <f t="shared" si="19"/>
        <v>0.007025192952696428</v>
      </c>
      <c r="E248" s="129">
        <f t="shared" si="20"/>
        <v>0.9353411668725364</v>
      </c>
    </row>
    <row r="249" spans="1:5" ht="15">
      <c r="A249" s="125">
        <f t="shared" si="16"/>
        <v>22.300000000000047</v>
      </c>
      <c r="B249" s="126">
        <f t="shared" si="17"/>
        <v>0.05668578155510407</v>
      </c>
      <c r="C249" s="127">
        <f t="shared" si="18"/>
        <v>0.09308072737054529</v>
      </c>
      <c r="D249" s="128">
        <f t="shared" si="19"/>
        <v>0.006919272629454707</v>
      </c>
      <c r="E249" s="129">
        <f t="shared" si="20"/>
        <v>0.9363949458154409</v>
      </c>
    </row>
    <row r="250" spans="1:5" ht="15">
      <c r="A250" s="125">
        <f t="shared" si="16"/>
        <v>22.40000000000005</v>
      </c>
      <c r="B250" s="126">
        <f t="shared" si="17"/>
        <v>0.055752467063442404</v>
      </c>
      <c r="C250" s="127">
        <f t="shared" si="18"/>
        <v>0.09318530377330182</v>
      </c>
      <c r="D250" s="128">
        <f t="shared" si="19"/>
        <v>0.00681469622669817</v>
      </c>
      <c r="E250" s="129">
        <f t="shared" si="20"/>
        <v>0.9374328367098591</v>
      </c>
    </row>
    <row r="251" spans="1:5" ht="15">
      <c r="A251" s="125">
        <f t="shared" si="16"/>
        <v>22.50000000000005</v>
      </c>
      <c r="B251" s="126">
        <f t="shared" si="17"/>
        <v>0.05483350501561999</v>
      </c>
      <c r="C251" s="127">
        <f t="shared" si="18"/>
        <v>0.09328854615948413</v>
      </c>
      <c r="D251" s="128">
        <f t="shared" si="19"/>
        <v>0.006711453840515861</v>
      </c>
      <c r="E251" s="129">
        <f t="shared" si="20"/>
        <v>0.9384550411438638</v>
      </c>
    </row>
    <row r="252" spans="1:5" ht="15">
      <c r="A252" s="125">
        <f t="shared" si="16"/>
        <v>22.60000000000005</v>
      </c>
      <c r="B252" s="126">
        <f t="shared" si="17"/>
        <v>0.05392870534091531</v>
      </c>
      <c r="C252" s="127">
        <f t="shared" si="18"/>
        <v>0.09339046456085684</v>
      </c>
      <c r="D252" s="128">
        <f t="shared" si="19"/>
        <v>0.006609535439143157</v>
      </c>
      <c r="E252" s="129">
        <f t="shared" si="20"/>
        <v>0.9394617592199411</v>
      </c>
    </row>
    <row r="253" spans="1:5" ht="15">
      <c r="A253" s="125">
        <f t="shared" si="16"/>
        <v>22.700000000000053</v>
      </c>
      <c r="B253" s="126">
        <f t="shared" si="17"/>
        <v>0.05303787959476555</v>
      </c>
      <c r="C253" s="127">
        <f t="shared" si="18"/>
        <v>0.09349106913057856</v>
      </c>
      <c r="D253" s="128">
        <f t="shared" si="19"/>
        <v>0.006508930869421444</v>
      </c>
      <c r="E253" s="129">
        <f t="shared" si="20"/>
        <v>0.9404531895358126</v>
      </c>
    </row>
    <row r="254" spans="1:5" ht="15">
      <c r="A254" s="125">
        <f t="shared" si="16"/>
        <v>22.800000000000054</v>
      </c>
      <c r="B254" s="126">
        <f t="shared" si="17"/>
        <v>0.0521608409705904</v>
      </c>
      <c r="C254" s="127">
        <f t="shared" si="18"/>
        <v>0.09359037013681662</v>
      </c>
      <c r="D254" s="128">
        <f t="shared" si="19"/>
        <v>0.006409629863183383</v>
      </c>
      <c r="E254" s="129">
        <f t="shared" si="20"/>
        <v>0.9414295291662258</v>
      </c>
    </row>
    <row r="255" spans="1:5" ht="15">
      <c r="A255" s="125">
        <f t="shared" si="16"/>
        <v>22.900000000000055</v>
      </c>
      <c r="B255" s="126">
        <f t="shared" si="17"/>
        <v>0.051297404310736046</v>
      </c>
      <c r="C255" s="127">
        <f t="shared" si="18"/>
        <v>0.09368837795643978</v>
      </c>
      <c r="D255" s="128">
        <f t="shared" si="19"/>
        <v>0.006311622043560227</v>
      </c>
      <c r="E255" s="129">
        <f t="shared" si="20"/>
        <v>0.9423909736457033</v>
      </c>
    </row>
    <row r="256" spans="1:5" ht="15">
      <c r="A256" s="125">
        <f t="shared" si="16"/>
        <v>23.000000000000057</v>
      </c>
      <c r="B256" s="126">
        <f t="shared" si="17"/>
        <v>0.05044738611655442</v>
      </c>
      <c r="C256" s="127">
        <f t="shared" si="18"/>
        <v>0.09378510306879219</v>
      </c>
      <c r="D256" s="128">
        <f t="shared" si="19"/>
        <v>0.006214896931207813</v>
      </c>
      <c r="E256" s="129">
        <f t="shared" si="20"/>
        <v>0.9433377169522373</v>
      </c>
    </row>
    <row r="257" spans="1:5" ht="15">
      <c r="A257" s="125">
        <f t="shared" si="16"/>
        <v>23.10000000000006</v>
      </c>
      <c r="B257" s="126">
        <f t="shared" si="17"/>
        <v>0.04961060455763298</v>
      </c>
      <c r="C257" s="127">
        <f t="shared" si="18"/>
        <v>0.09388055604955192</v>
      </c>
      <c r="D257" s="128">
        <f t="shared" si="19"/>
        <v>0.0061194439504480835</v>
      </c>
      <c r="E257" s="129">
        <f t="shared" si="20"/>
        <v>0.9442699514919185</v>
      </c>
    </row>
    <row r="258" spans="1:5" ht="15">
      <c r="A258" s="125">
        <f t="shared" si="16"/>
        <v>23.20000000000006</v>
      </c>
      <c r="B258" s="126">
        <f t="shared" si="17"/>
        <v>0.048786879480190705</v>
      </c>
      <c r="C258" s="127">
        <f t="shared" si="18"/>
        <v>0.09397474756467686</v>
      </c>
      <c r="D258" s="128">
        <f t="shared" si="19"/>
        <v>0.006025252435323144</v>
      </c>
      <c r="E258" s="129">
        <f t="shared" si="20"/>
        <v>0.9451878680844857</v>
      </c>
    </row>
    <row r="259" spans="1:5" ht="15">
      <c r="A259" s="125">
        <f t="shared" si="16"/>
        <v>23.30000000000006</v>
      </c>
      <c r="B259" s="126">
        <f t="shared" si="17"/>
        <v>0.04797603241465628</v>
      </c>
      <c r="C259" s="127">
        <f t="shared" si="18"/>
        <v>0.0940676883644409</v>
      </c>
      <c r="D259" s="128">
        <f t="shared" si="19"/>
        <v>0.005932311635559096</v>
      </c>
      <c r="E259" s="129">
        <f t="shared" si="20"/>
        <v>0.9460916559497842</v>
      </c>
    </row>
    <row r="260" spans="1:5" ht="15">
      <c r="A260" s="125">
        <f t="shared" si="16"/>
        <v>23.400000000000063</v>
      </c>
      <c r="B260" s="126">
        <f t="shared" si="17"/>
        <v>0.04717788658244448</v>
      </c>
      <c r="C260" s="127">
        <f t="shared" si="18"/>
        <v>0.09415938927756295</v>
      </c>
      <c r="D260" s="128">
        <f t="shared" si="19"/>
        <v>0.0058406107224370386</v>
      </c>
      <c r="E260" s="129">
        <f t="shared" si="20"/>
        <v>0.946981502695118</v>
      </c>
    </row>
    <row r="261" spans="1:5" ht="15">
      <c r="A261" s="125">
        <f t="shared" si="16"/>
        <v>23.500000000000064</v>
      </c>
      <c r="B261" s="126">
        <f t="shared" si="17"/>
        <v>0.046392266901947116</v>
      </c>
      <c r="C261" s="127">
        <f t="shared" si="18"/>
        <v>0.09424986120543115</v>
      </c>
      <c r="D261" s="128">
        <f t="shared" si="19"/>
        <v>0.005750138794568842</v>
      </c>
      <c r="E261" s="129">
        <f t="shared" si="20"/>
        <v>0.9478575943034836</v>
      </c>
    </row>
    <row r="262" spans="1:5" ht="15">
      <c r="A262" s="125">
        <f t="shared" si="16"/>
        <v>23.600000000000065</v>
      </c>
      <c r="B262" s="126">
        <f t="shared" si="17"/>
        <v>0.045618999993755176</v>
      </c>
      <c r="C262" s="127">
        <f t="shared" si="18"/>
        <v>0.09433911511642454</v>
      </c>
      <c r="D262" s="128">
        <f t="shared" si="19"/>
        <v>0.0056608848835754556</v>
      </c>
      <c r="E262" s="129">
        <f t="shared" si="20"/>
        <v>0.948720115122669</v>
      </c>
    </row>
    <row r="263" spans="1:5" ht="15">
      <c r="A263" s="125">
        <f t="shared" si="16"/>
        <v>23.700000000000067</v>
      </c>
      <c r="B263" s="126">
        <f t="shared" si="17"/>
        <v>0.04485791418512859</v>
      </c>
      <c r="C263" s="127">
        <f t="shared" si="18"/>
        <v>0.09442716204033427</v>
      </c>
      <c r="D263" s="128">
        <f t="shared" si="19"/>
        <v>0.00557283795966572</v>
      </c>
      <c r="E263" s="129">
        <f t="shared" si="20"/>
        <v>0.9495692478552052</v>
      </c>
    </row>
    <row r="264" spans="1:5" ht="15">
      <c r="A264" s="125">
        <f t="shared" si="16"/>
        <v>23.800000000000068</v>
      </c>
      <c r="B264" s="126">
        <f t="shared" si="17"/>
        <v>0.044108839513730645</v>
      </c>
      <c r="C264" s="127">
        <f t="shared" si="18"/>
        <v>0.09451401306288619</v>
      </c>
      <c r="D264" s="128">
        <f t="shared" si="19"/>
        <v>0.005485986937113808</v>
      </c>
      <c r="E264" s="129">
        <f t="shared" si="20"/>
        <v>0.9504051735491551</v>
      </c>
    </row>
    <row r="265" spans="1:5" ht="15">
      <c r="A265" s="125">
        <f t="shared" si="16"/>
        <v>23.90000000000007</v>
      </c>
      <c r="B265" s="126">
        <f t="shared" si="17"/>
        <v>0.04337160773064378</v>
      </c>
      <c r="C265" s="127">
        <f t="shared" si="18"/>
        <v>0.09459967932036639</v>
      </c>
      <c r="D265" s="128">
        <f t="shared" si="19"/>
        <v>0.005400320679633602</v>
      </c>
      <c r="E265" s="129">
        <f t="shared" si="20"/>
        <v>0.9512280715897222</v>
      </c>
    </row>
    <row r="266" spans="1:5" ht="15">
      <c r="A266" s="125">
        <f t="shared" si="16"/>
        <v>24.00000000000007</v>
      </c>
      <c r="B266" s="126">
        <f t="shared" si="17"/>
        <v>0.04264605230268387</v>
      </c>
      <c r="C266" s="127">
        <f t="shared" si="18"/>
        <v>0.09468417199435152</v>
      </c>
      <c r="D266" s="128">
        <f t="shared" si="19"/>
        <v>0.005315828005648475</v>
      </c>
      <c r="E266" s="129">
        <f t="shared" si="20"/>
        <v>0.9520381196916673</v>
      </c>
    </row>
    <row r="267" spans="1:5" ht="15">
      <c r="A267" s="125">
        <f t="shared" si="16"/>
        <v>24.100000000000072</v>
      </c>
      <c r="B267" s="126">
        <f t="shared" si="17"/>
        <v>0.04193200841402994</v>
      </c>
      <c r="C267" s="127">
        <f t="shared" si="18"/>
        <v>0.09476750230654486</v>
      </c>
      <c r="D267" s="128">
        <f t="shared" si="19"/>
        <v>0.00523249769345513</v>
      </c>
      <c r="E267" s="129">
        <f t="shared" si="20"/>
        <v>0.9528354938925145</v>
      </c>
    </row>
    <row r="268" spans="1:5" ht="15">
      <c r="A268" s="125">
        <f t="shared" si="16"/>
        <v>24.200000000000074</v>
      </c>
      <c r="B268" s="126">
        <f t="shared" si="17"/>
        <v>0.04122931296718651</v>
      </c>
      <c r="C268" s="127">
        <f t="shared" si="18"/>
        <v>0.0948496815137197</v>
      </c>
      <c r="D268" s="128">
        <f t="shared" si="19"/>
        <v>0.005150318486280291</v>
      </c>
      <c r="E268" s="129">
        <f t="shared" si="20"/>
        <v>0.9536203685465328</v>
      </c>
    </row>
    <row r="269" spans="1:5" ht="15">
      <c r="A269" s="125">
        <f t="shared" si="16"/>
        <v>24.300000000000075</v>
      </c>
      <c r="B269" s="126">
        <f t="shared" si="17"/>
        <v>0.04053780458329556</v>
      </c>
      <c r="C269" s="127">
        <f t="shared" si="18"/>
        <v>0.0949307209027708</v>
      </c>
      <c r="D269" s="128">
        <f t="shared" si="19"/>
        <v>0.005069279097229196</v>
      </c>
      <c r="E269" s="129">
        <f t="shared" si="20"/>
        <v>0.9543929163194748</v>
      </c>
    </row>
    <row r="270" spans="1:5" ht="15">
      <c r="A270" s="125">
        <f t="shared" si="16"/>
        <v>24.400000000000077</v>
      </c>
      <c r="B270" s="126">
        <f t="shared" si="17"/>
        <v>0.039857323601815355</v>
      </c>
      <c r="C270" s="127">
        <f t="shared" si="18"/>
        <v>0.09501063178587497</v>
      </c>
      <c r="D270" s="128">
        <f t="shared" si="19"/>
        <v>0.004989368214125025</v>
      </c>
      <c r="E270" s="129">
        <f t="shared" si="20"/>
        <v>0.9551533081840592</v>
      </c>
    </row>
    <row r="271" spans="1:5" ht="15">
      <c r="A271" s="125">
        <f t="shared" si="16"/>
        <v>24.500000000000078</v>
      </c>
      <c r="B271" s="126">
        <f t="shared" si="17"/>
        <v>0.039187712079583124</v>
      </c>
      <c r="C271" s="127">
        <f t="shared" si="18"/>
        <v>0.09508942549576149</v>
      </c>
      <c r="D271" s="128">
        <f t="shared" si="19"/>
        <v>0.004910574504238504</v>
      </c>
      <c r="E271" s="129">
        <f t="shared" si="20"/>
        <v>0.9559017134161779</v>
      </c>
    </row>
    <row r="272" spans="1:5" ht="15">
      <c r="A272" s="125">
        <f t="shared" si="16"/>
        <v>24.60000000000008</v>
      </c>
      <c r="B272" s="126">
        <f t="shared" si="17"/>
        <v>0.03852881378927874</v>
      </c>
      <c r="C272" s="127">
        <f t="shared" si="18"/>
        <v>0.09516711338109289</v>
      </c>
      <c r="D272" s="128">
        <f t="shared" si="19"/>
        <v>0.004832886618907109</v>
      </c>
      <c r="E272" s="129">
        <f t="shared" si="20"/>
        <v>0.9566382995918137</v>
      </c>
    </row>
    <row r="273" spans="1:5" ht="15">
      <c r="A273" s="125">
        <f t="shared" si="16"/>
        <v>24.70000000000008</v>
      </c>
      <c r="B273" s="126">
        <f t="shared" si="17"/>
        <v>0.037880474217306385</v>
      </c>
      <c r="C273" s="127">
        <f t="shared" si="18"/>
        <v>0.0952437068019566</v>
      </c>
      <c r="D273" s="128">
        <f t="shared" si="19"/>
        <v>0.0047562931980434</v>
      </c>
      <c r="E273" s="129">
        <f t="shared" si="20"/>
        <v>0.9573632325846497</v>
      </c>
    </row>
    <row r="274" spans="1:5" ht="15">
      <c r="A274" s="125">
        <f t="shared" si="16"/>
        <v>24.800000000000082</v>
      </c>
      <c r="B274" s="126">
        <f t="shared" si="17"/>
        <v>0.0372425405611111</v>
      </c>
      <c r="C274" s="127">
        <f t="shared" si="18"/>
        <v>0.09531921712546781</v>
      </c>
      <c r="D274" s="128">
        <f t="shared" si="19"/>
        <v>0.0046807828745321755</v>
      </c>
      <c r="E274" s="129">
        <f t="shared" si="20"/>
        <v>0.9580766765643562</v>
      </c>
    </row>
    <row r="275" spans="1:5" ht="15">
      <c r="A275" s="125">
        <f t="shared" si="16"/>
        <v>24.900000000000084</v>
      </c>
      <c r="B275" s="126">
        <f t="shared" si="17"/>
        <v>0.03661486172594719</v>
      </c>
      <c r="C275" s="127">
        <f t="shared" si="18"/>
        <v>0.09539365572148373</v>
      </c>
      <c r="D275" s="128">
        <f t="shared" si="19"/>
        <v>0.00460634427851626</v>
      </c>
      <c r="E275" s="129">
        <f t="shared" si="20"/>
        <v>0.9587787939955361</v>
      </c>
    </row>
    <row r="276" spans="1:5" ht="15">
      <c r="A276" s="125">
        <f t="shared" si="16"/>
        <v>25.000000000000085</v>
      </c>
      <c r="B276" s="126">
        <f t="shared" si="17"/>
        <v>0.03599728832111515</v>
      </c>
      <c r="C276" s="127">
        <f t="shared" si="18"/>
        <v>0.09546703395842913</v>
      </c>
      <c r="D276" s="128">
        <f t="shared" si="19"/>
        <v>0.004532966041570858</v>
      </c>
      <c r="E276" s="129">
        <f t="shared" si="20"/>
        <v>0.9594697456373136</v>
      </c>
    </row>
    <row r="277" spans="1:5" ht="15">
      <c r="A277" s="125">
        <f t="shared" si="16"/>
        <v>25.100000000000087</v>
      </c>
      <c r="B277" s="126">
        <f t="shared" si="17"/>
        <v>0.03538967265568384</v>
      </c>
      <c r="C277" s="127">
        <f t="shared" si="18"/>
        <v>0.09553936319923345</v>
      </c>
      <c r="D277" s="128">
        <f t="shared" si="19"/>
        <v>0.004460636800766541</v>
      </c>
      <c r="E277" s="129">
        <f t="shared" si="20"/>
        <v>0.9601496905435492</v>
      </c>
    </row>
    <row r="278" spans="1:5" ht="15">
      <c r="A278" s="125">
        <f t="shared" si="16"/>
        <v>25.200000000000088</v>
      </c>
      <c r="B278" s="126">
        <f t="shared" si="17"/>
        <v>0.034791868733714364</v>
      </c>
      <c r="C278" s="127">
        <f t="shared" si="18"/>
        <v>0.09561065479737896</v>
      </c>
      <c r="D278" s="128">
        <f t="shared" si="19"/>
        <v>0.004389345202621033</v>
      </c>
      <c r="E278" s="129">
        <f t="shared" si="20"/>
        <v>0.9608187860636641</v>
      </c>
    </row>
    <row r="279" spans="1:5" ht="15">
      <c r="A279" s="125">
        <f t="shared" si="16"/>
        <v>25.30000000000009</v>
      </c>
      <c r="B279" s="126">
        <f t="shared" si="17"/>
        <v>0.034203732249002146</v>
      </c>
      <c r="C279" s="127">
        <f t="shared" si="18"/>
        <v>0.0956809200930599</v>
      </c>
      <c r="D279" s="128">
        <f t="shared" si="19"/>
        <v>0.004319079906940096</v>
      </c>
      <c r="E279" s="129">
        <f t="shared" si="20"/>
        <v>0.9614771878440572</v>
      </c>
    </row>
    <row r="280" spans="1:5" ht="15">
      <c r="A280" s="125">
        <f t="shared" si="16"/>
        <v>25.40000000000009</v>
      </c>
      <c r="B280" s="126">
        <f t="shared" si="17"/>
        <v>0.033625120579353324</v>
      </c>
      <c r="C280" s="127">
        <f t="shared" si="18"/>
        <v>0.09575017040945208</v>
      </c>
      <c r="D280" s="128">
        <f t="shared" si="19"/>
        <v>0.004249829590547907</v>
      </c>
      <c r="E280" s="129">
        <f t="shared" si="20"/>
        <v>0.9621250498300983</v>
      </c>
    </row>
    <row r="281" spans="1:5" ht="15">
      <c r="A281" s="125">
        <f t="shared" si="16"/>
        <v>25.500000000000092</v>
      </c>
      <c r="B281" s="126">
        <f t="shared" si="17"/>
        <v>0.03305589278041163</v>
      </c>
      <c r="C281" s="127">
        <f t="shared" si="18"/>
        <v>0.09581841704909257</v>
      </c>
      <c r="D281" s="128">
        <f t="shared" si="19"/>
        <v>0.0041815829509074184</v>
      </c>
      <c r="E281" s="129">
        <f t="shared" si="20"/>
        <v>0.9627625242686805</v>
      </c>
    </row>
    <row r="282" spans="1:5" ht="15">
      <c r="A282" s="125">
        <f t="shared" si="16"/>
        <v>25.600000000000094</v>
      </c>
      <c r="B282" s="126">
        <f t="shared" si="17"/>
        <v>0.03249590957905162</v>
      </c>
      <c r="C282" s="127">
        <f t="shared" si="18"/>
        <v>0.09588567129036868</v>
      </c>
      <c r="D282" s="128">
        <f t="shared" si="19"/>
        <v>0.00411432870963131</v>
      </c>
      <c r="E282" s="129">
        <f t="shared" si="20"/>
        <v>0.9633897617113166</v>
      </c>
    </row>
    <row r="283" spans="1:5" ht="15">
      <c r="A283" s="125">
        <f aca="true" t="shared" si="21" ref="A283:A348">A282+$H$25</f>
        <v>25.700000000000095</v>
      </c>
      <c r="B283" s="126">
        <f aca="true" t="shared" si="22" ref="B283:B348">B282+(-$K$7*B282*C282+$K$9*D282)*$H$25</f>
        <v>0.03194503336635402</v>
      </c>
      <c r="C283" s="127">
        <f aca="true" t="shared" si="23" ref="C283:C348">C282+(-$K$7*B282*C282+$K$9*D282+$K$11*D282)*$H$25</f>
        <v>0.09595194438411578</v>
      </c>
      <c r="D283" s="128">
        <f aca="true" t="shared" si="24" ref="D283:D348">D282+($K$7*B282*C282-$K$9*D282-$K$11*D282)*$H$25</f>
        <v>0.004048055615884213</v>
      </c>
      <c r="E283" s="129">
        <f aca="true" t="shared" si="25" ref="E283:E348">E282+($K$11*D282)*$H$25</f>
        <v>0.9640069110177614</v>
      </c>
    </row>
    <row r="284" spans="1:5" ht="15">
      <c r="A284" s="125">
        <f t="shared" si="21"/>
        <v>25.800000000000097</v>
      </c>
      <c r="B284" s="126">
        <f t="shared" si="22"/>
        <v>0.03140312819017861</v>
      </c>
      <c r="C284" s="127">
        <f t="shared" si="23"/>
        <v>0.096017247550323</v>
      </c>
      <c r="D284" s="128">
        <f t="shared" si="24"/>
        <v>0.003982752449676992</v>
      </c>
      <c r="E284" s="129">
        <f t="shared" si="25"/>
        <v>0.964614119360144</v>
      </c>
    </row>
    <row r="285" spans="1:5" ht="15">
      <c r="A285" s="125">
        <f t="shared" si="21"/>
        <v>25.900000000000098</v>
      </c>
      <c r="B285" s="126">
        <f t="shared" si="22"/>
        <v>0.03087005974735011</v>
      </c>
      <c r="C285" s="127">
        <f t="shared" si="23"/>
        <v>0.09608159197494605</v>
      </c>
      <c r="D285" s="128">
        <f t="shared" si="24"/>
        <v>0.003918408025053945</v>
      </c>
      <c r="E285" s="129">
        <f t="shared" si="25"/>
        <v>0.9652115322275955</v>
      </c>
    </row>
    <row r="286" spans="1:5" ht="15">
      <c r="A286" s="125">
        <f t="shared" si="21"/>
        <v>26.0000000000001</v>
      </c>
      <c r="B286" s="126">
        <f t="shared" si="22"/>
        <v>0.0303456953754721</v>
      </c>
      <c r="C286" s="127">
        <f t="shared" si="23"/>
        <v>0.09614498880682613</v>
      </c>
      <c r="D286" s="128">
        <f t="shared" si="24"/>
        <v>0.0038550111931738625</v>
      </c>
      <c r="E286" s="129">
        <f t="shared" si="25"/>
        <v>0.9657992934313536</v>
      </c>
    </row>
    <row r="287" spans="1:5" ht="15">
      <c r="A287" s="125">
        <f t="shared" si="21"/>
        <v>26.1000000000001</v>
      </c>
      <c r="B287" s="126">
        <f t="shared" si="22"/>
        <v>0.029829904044383918</v>
      </c>
      <c r="C287" s="127">
        <f t="shared" si="23"/>
        <v>0.09620744915471403</v>
      </c>
      <c r="D287" s="128">
        <f t="shared" si="24"/>
        <v>0.0037925508452859675</v>
      </c>
      <c r="E287" s="129">
        <f t="shared" si="25"/>
        <v>0.9663775451103297</v>
      </c>
    </row>
    <row r="288" spans="1:5" ht="15">
      <c r="A288" s="125">
        <f t="shared" si="21"/>
        <v>26.200000000000102</v>
      </c>
      <c r="B288" s="126">
        <f t="shared" si="22"/>
        <v>0.029322556347275167</v>
      </c>
      <c r="C288" s="127">
        <f t="shared" si="23"/>
        <v>0.09626898408439817</v>
      </c>
      <c r="D288" s="128">
        <f t="shared" si="24"/>
        <v>0.0037310159156018247</v>
      </c>
      <c r="E288" s="129">
        <f t="shared" si="25"/>
        <v>0.9669464277371226</v>
      </c>
    </row>
    <row r="289" spans="1:5" ht="15">
      <c r="A289" s="125">
        <f t="shared" si="21"/>
        <v>26.300000000000104</v>
      </c>
      <c r="B289" s="126">
        <f t="shared" si="22"/>
        <v>0.02882352449147234</v>
      </c>
      <c r="C289" s="127">
        <f t="shared" si="23"/>
        <v>0.09632960461593562</v>
      </c>
      <c r="D289" s="128">
        <f t="shared" si="24"/>
        <v>0.003670395384064376</v>
      </c>
      <c r="E289" s="129">
        <f t="shared" si="25"/>
        <v>0.9675060801244628</v>
      </c>
    </row>
    <row r="290" spans="1:5" ht="15">
      <c r="A290" s="125">
        <f t="shared" si="21"/>
        <v>26.400000000000105</v>
      </c>
      <c r="B290" s="126">
        <f t="shared" si="22"/>
        <v>0.028332682288911743</v>
      </c>
      <c r="C290" s="127">
        <f t="shared" si="23"/>
        <v>0.09638932172098467</v>
      </c>
      <c r="D290" s="128">
        <f t="shared" si="24"/>
        <v>0.0036106782790153165</v>
      </c>
      <c r="E290" s="129">
        <f t="shared" si="25"/>
        <v>0.9680566394320724</v>
      </c>
    </row>
    <row r="291" spans="1:5" ht="15">
      <c r="A291" s="125">
        <f t="shared" si="21"/>
        <v>26.500000000000107</v>
      </c>
      <c r="B291" s="126">
        <f t="shared" si="22"/>
        <v>0.027849905146312668</v>
      </c>
      <c r="C291" s="127">
        <f t="shared" si="23"/>
        <v>0.0964481463202379</v>
      </c>
      <c r="D291" s="128">
        <f t="shared" si="24"/>
        <v>0.003551853679762094</v>
      </c>
      <c r="E291" s="129">
        <f t="shared" si="25"/>
        <v>0.9685982411739247</v>
      </c>
    </row>
    <row r="292" spans="1:5" ht="15">
      <c r="A292" s="125">
        <f t="shared" si="21"/>
        <v>26.600000000000108</v>
      </c>
      <c r="B292" s="126">
        <f t="shared" si="22"/>
        <v>0.02737507005506459</v>
      </c>
      <c r="C292" s="127">
        <f t="shared" si="23"/>
        <v>0.09650608928095414</v>
      </c>
      <c r="D292" s="128">
        <f t="shared" si="24"/>
        <v>0.0034939107190458583</v>
      </c>
      <c r="E292" s="129">
        <f t="shared" si="25"/>
        <v>0.969131019225889</v>
      </c>
    </row>
    <row r="293" spans="1:5" ht="15">
      <c r="A293" s="125">
        <f t="shared" si="21"/>
        <v>26.70000000000011</v>
      </c>
      <c r="B293" s="126">
        <f t="shared" si="22"/>
        <v>0.026908055580841826</v>
      </c>
      <c r="C293" s="127">
        <f t="shared" si="23"/>
        <v>0.09656316141458825</v>
      </c>
      <c r="D293" s="128">
        <f t="shared" si="24"/>
        <v>0.003436838585411744</v>
      </c>
      <c r="E293" s="129">
        <f t="shared" si="25"/>
        <v>0.9696551058337458</v>
      </c>
    </row>
    <row r="294" spans="1:5" ht="15">
      <c r="A294" s="125">
        <f t="shared" si="21"/>
        <v>26.80000000000011</v>
      </c>
      <c r="B294" s="126">
        <f t="shared" si="22"/>
        <v>0.026448741852958892</v>
      </c>
      <c r="C294" s="127">
        <f t="shared" si="23"/>
        <v>0.09661937347451707</v>
      </c>
      <c r="D294" s="128">
        <f t="shared" si="24"/>
        <v>0.003380626525482918</v>
      </c>
      <c r="E294" s="129">
        <f t="shared" si="25"/>
        <v>0.9701706316215576</v>
      </c>
    </row>
    <row r="295" spans="1:5" ht="15">
      <c r="A295" s="125">
        <f t="shared" si="21"/>
        <v>26.900000000000112</v>
      </c>
      <c r="B295" s="126">
        <f t="shared" si="22"/>
        <v>0.025997010553479517</v>
      </c>
      <c r="C295" s="127">
        <f t="shared" si="23"/>
        <v>0.09667473615386013</v>
      </c>
      <c r="D295" s="128">
        <f t="shared" si="24"/>
        <v>0.003325263846139855</v>
      </c>
      <c r="E295" s="129">
        <f t="shared" si="25"/>
        <v>0.97067772560038</v>
      </c>
    </row>
    <row r="296" spans="1:5" ht="15">
      <c r="A296" s="125">
        <f t="shared" si="21"/>
        <v>27.000000000000114</v>
      </c>
      <c r="B296" s="126">
        <f t="shared" si="22"/>
        <v>0.025552744906092034</v>
      </c>
      <c r="C296" s="127">
        <f t="shared" si="23"/>
        <v>0.09672926008339362</v>
      </c>
      <c r="D296" s="128">
        <f t="shared" si="24"/>
        <v>0.0032707399166063606</v>
      </c>
      <c r="E296" s="129">
        <f t="shared" si="25"/>
        <v>0.971176515177301</v>
      </c>
    </row>
    <row r="297" spans="1:5" ht="15">
      <c r="A297" s="125">
        <f t="shared" si="21"/>
        <v>27.100000000000115</v>
      </c>
      <c r="B297" s="126">
        <f t="shared" si="22"/>
        <v>0.02511582966476356</v>
      </c>
      <c r="C297" s="127">
        <f t="shared" si="23"/>
        <v>0.09678295582955611</v>
      </c>
      <c r="D297" s="128">
        <f t="shared" si="24"/>
        <v>0.0032170441704438804</v>
      </c>
      <c r="E297" s="129">
        <f t="shared" si="25"/>
        <v>0.9716671261647919</v>
      </c>
    </row>
    <row r="298" spans="1:5" ht="15">
      <c r="A298" s="125">
        <f t="shared" si="21"/>
        <v>27.200000000000117</v>
      </c>
      <c r="B298" s="126">
        <f t="shared" si="22"/>
        <v>0.02468615110218518</v>
      </c>
      <c r="C298" s="127">
        <f t="shared" si="23"/>
        <v>0.09683583389254431</v>
      </c>
      <c r="D298" s="128">
        <f t="shared" si="24"/>
        <v>0.0031641661074556784</v>
      </c>
      <c r="E298" s="129">
        <f t="shared" si="25"/>
        <v>0.9721496827903585</v>
      </c>
    </row>
    <row r="299" spans="1:5" ht="15">
      <c r="A299" s="125">
        <f t="shared" si="21"/>
        <v>27.300000000000118</v>
      </c>
      <c r="B299" s="126">
        <f t="shared" si="22"/>
        <v>0.024263596998020023</v>
      </c>
      <c r="C299" s="127">
        <f t="shared" si="23"/>
        <v>0.0968879047044975</v>
      </c>
      <c r="D299" s="128">
        <f t="shared" si="24"/>
        <v>0.0031120952955024862</v>
      </c>
      <c r="E299" s="129">
        <f t="shared" si="25"/>
        <v>0.9726243077064769</v>
      </c>
    </row>
    <row r="300" spans="1:5" ht="15">
      <c r="A300" s="125">
        <f t="shared" si="21"/>
        <v>27.40000000000012</v>
      </c>
      <c r="B300" s="126">
        <f t="shared" si="22"/>
        <v>0.023848056626965874</v>
      </c>
      <c r="C300" s="127">
        <f t="shared" si="23"/>
        <v>0.09693917862776873</v>
      </c>
      <c r="D300" s="128">
        <f t="shared" si="24"/>
        <v>0.0030608213722312623</v>
      </c>
      <c r="E300" s="129">
        <f t="shared" si="25"/>
        <v>0.9730911220008023</v>
      </c>
    </row>
    <row r="301" spans="1:5" ht="15">
      <c r="A301" s="125">
        <f t="shared" si="21"/>
        <v>27.50000000000012</v>
      </c>
      <c r="B301" s="126">
        <f t="shared" si="22"/>
        <v>0.023439420746643735</v>
      </c>
      <c r="C301" s="127">
        <f t="shared" si="23"/>
        <v>0.09698966595328128</v>
      </c>
      <c r="D301" s="128">
        <f t="shared" si="24"/>
        <v>0.003010334046718712</v>
      </c>
      <c r="E301" s="129">
        <f t="shared" si="25"/>
        <v>0.973550245206637</v>
      </c>
    </row>
    <row r="302" spans="1:5" ht="15">
      <c r="A302" s="125">
        <f t="shared" si="21"/>
        <v>27.600000000000122</v>
      </c>
      <c r="B302" s="126">
        <f t="shared" si="22"/>
        <v>0.0230375815853234</v>
      </c>
      <c r="C302" s="127">
        <f t="shared" si="23"/>
        <v>0.09703937689896874</v>
      </c>
      <c r="D302" s="128">
        <f t="shared" si="24"/>
        <v>0.002960623101031242</v>
      </c>
      <c r="E302" s="129">
        <f t="shared" si="25"/>
        <v>0.9740017953136448</v>
      </c>
    </row>
    <row r="303" spans="1:5" ht="15">
      <c r="A303" s="125">
        <f t="shared" si="21"/>
        <v>27.700000000000124</v>
      </c>
      <c r="B303" s="126">
        <f t="shared" si="22"/>
        <v>0.022642432829496913</v>
      </c>
      <c r="C303" s="127">
        <f t="shared" si="23"/>
        <v>0.09708832160829695</v>
      </c>
      <c r="D303" s="128">
        <f t="shared" si="24"/>
        <v>0.0029116783917030415</v>
      </c>
      <c r="E303" s="129">
        <f t="shared" si="25"/>
        <v>0.9744458887787996</v>
      </c>
    </row>
    <row r="304" spans="1:5" ht="15">
      <c r="A304" s="125">
        <f t="shared" si="21"/>
        <v>27.800000000000125</v>
      </c>
      <c r="B304" s="126">
        <f t="shared" si="22"/>
        <v>0.022253869611310498</v>
      </c>
      <c r="C304" s="127">
        <f t="shared" si="23"/>
        <v>0.09713651014886598</v>
      </c>
      <c r="D304" s="128">
        <f t="shared" si="24"/>
        <v>0.0028634898511340017</v>
      </c>
      <c r="E304" s="129">
        <f t="shared" si="25"/>
        <v>0.974882640537555</v>
      </c>
    </row>
    <row r="305" spans="1:5" ht="15">
      <c r="A305" s="125">
        <f t="shared" si="21"/>
        <v>27.900000000000126</v>
      </c>
      <c r="B305" s="126">
        <f t="shared" si="22"/>
        <v>0.021871788495865224</v>
      </c>
      <c r="C305" s="127">
        <f t="shared" si="23"/>
        <v>0.09718395251109081</v>
      </c>
      <c r="D305" s="128">
        <f t="shared" si="24"/>
        <v>0.002816047488909176</v>
      </c>
      <c r="E305" s="129">
        <f t="shared" si="25"/>
        <v>0.9753121640152251</v>
      </c>
    </row>
    <row r="306" spans="1:5" ht="15">
      <c r="A306" s="125">
        <f t="shared" si="21"/>
        <v>28.000000000000128</v>
      </c>
      <c r="B306" s="126">
        <f t="shared" si="22"/>
        <v>0.021496087468396506</v>
      </c>
      <c r="C306" s="127">
        <f t="shared" si="23"/>
        <v>0.09723065860695847</v>
      </c>
      <c r="D306" s="128">
        <f t="shared" si="24"/>
        <v>0.0027693413930415176</v>
      </c>
      <c r="E306" s="129">
        <f t="shared" si="25"/>
        <v>0.9757345711385615</v>
      </c>
    </row>
    <row r="307" spans="1:5" ht="15">
      <c r="A307" s="125">
        <f t="shared" si="21"/>
        <v>28.10000000000013</v>
      </c>
      <c r="B307" s="126">
        <f t="shared" si="22"/>
        <v>0.021126665921342175</v>
      </c>
      <c r="C307" s="127">
        <f t="shared" si="23"/>
        <v>0.09727663826886036</v>
      </c>
      <c r="D307" s="128">
        <f t="shared" si="24"/>
        <v>0.0027233617311396207</v>
      </c>
      <c r="E307" s="129">
        <f t="shared" si="25"/>
        <v>0.9761499723475178</v>
      </c>
    </row>
    <row r="308" spans="1:5" ht="15">
      <c r="A308" s="125">
        <f t="shared" si="21"/>
        <v>28.20000000000013</v>
      </c>
      <c r="B308" s="126">
        <f t="shared" si="22"/>
        <v>0.020763424641308655</v>
      </c>
      <c r="C308" s="127">
        <f t="shared" si="23"/>
        <v>0.09732190124849778</v>
      </c>
      <c r="D308" s="128">
        <f t="shared" si="24"/>
        <v>0.0026780987515021993</v>
      </c>
      <c r="E308" s="129">
        <f t="shared" si="25"/>
        <v>0.9765584766071888</v>
      </c>
    </row>
    <row r="309" spans="1:5" ht="15">
      <c r="A309" s="125">
        <f t="shared" si="21"/>
        <v>28.300000000000132</v>
      </c>
      <c r="B309" s="126">
        <f t="shared" si="22"/>
        <v>0.020406265795944484</v>
      </c>
      <c r="C309" s="127">
        <f t="shared" si="23"/>
        <v>0.09736645721585895</v>
      </c>
      <c r="D309" s="128">
        <f t="shared" si="24"/>
        <v>0.00263354278414104</v>
      </c>
      <c r="E309" s="129">
        <f t="shared" si="25"/>
        <v>0.9769601914199141</v>
      </c>
    </row>
    <row r="310" spans="1:5" ht="15">
      <c r="A310" s="125">
        <f t="shared" si="21"/>
        <v>28.400000000000134</v>
      </c>
      <c r="B310" s="126">
        <f t="shared" si="22"/>
        <v>0.0200550929207302</v>
      </c>
      <c r="C310" s="127">
        <f t="shared" si="23"/>
        <v>0.09741031575826582</v>
      </c>
      <c r="D310" s="128">
        <f t="shared" si="24"/>
        <v>0.0025896842417341658</v>
      </c>
      <c r="E310" s="129">
        <f t="shared" si="25"/>
        <v>0.9773552228375353</v>
      </c>
    </row>
    <row r="311" spans="1:5" ht="15">
      <c r="A311" s="125">
        <f t="shared" si="21"/>
        <v>28.500000000000135</v>
      </c>
      <c r="B311" s="126">
        <f t="shared" si="22"/>
        <v>0.0197098109056933</v>
      </c>
      <c r="C311" s="127">
        <f t="shared" si="23"/>
        <v>0.09745348637948904</v>
      </c>
      <c r="D311" s="128">
        <f t="shared" si="24"/>
        <v>0.0025465136205109406</v>
      </c>
      <c r="E311" s="129">
        <f t="shared" si="25"/>
        <v>0.9777436754737954</v>
      </c>
    </row>
    <row r="312" spans="1:5" ht="15">
      <c r="A312" s="125">
        <f t="shared" si="21"/>
        <v>28.600000000000136</v>
      </c>
      <c r="B312" s="126">
        <f t="shared" si="22"/>
        <v>0.019370325982056756</v>
      </c>
      <c r="C312" s="127">
        <f t="shared" si="23"/>
        <v>0.09749597849892915</v>
      </c>
      <c r="D312" s="128">
        <f t="shared" si="24"/>
        <v>0.0025040215010708445</v>
      </c>
      <c r="E312" s="129">
        <f t="shared" si="25"/>
        <v>0.978125652516872</v>
      </c>
    </row>
    <row r="313" spans="1:5" ht="15">
      <c r="A313" s="125">
        <f t="shared" si="21"/>
        <v>28.700000000000138</v>
      </c>
      <c r="B313" s="126">
        <f t="shared" si="22"/>
        <v>0.01903654570882933</v>
      </c>
      <c r="C313" s="127">
        <f t="shared" si="23"/>
        <v>0.09753780145086235</v>
      </c>
      <c r="D313" s="128">
        <f t="shared" si="24"/>
        <v>0.0024621985491376417</v>
      </c>
      <c r="E313" s="129">
        <f t="shared" si="25"/>
        <v>0.9785012557420326</v>
      </c>
    </row>
    <row r="314" spans="1:5" ht="15">
      <c r="A314" s="125">
        <f t="shared" si="21"/>
        <v>28.80000000000014</v>
      </c>
      <c r="B314" s="126">
        <f t="shared" si="22"/>
        <v>0.018708378959345677</v>
      </c>
      <c r="C314" s="127">
        <f t="shared" si="23"/>
        <v>0.09757896448374935</v>
      </c>
      <c r="D314" s="128">
        <f t="shared" si="24"/>
        <v>0.0024210355162506505</v>
      </c>
      <c r="E314" s="129">
        <f t="shared" si="25"/>
        <v>0.9788705855244033</v>
      </c>
    </row>
    <row r="315" spans="1:5" ht="15">
      <c r="A315" s="125">
        <f t="shared" si="21"/>
        <v>28.90000000000014</v>
      </c>
      <c r="B315" s="126">
        <f t="shared" si="22"/>
        <v>0.018385735907763906</v>
      </c>
      <c r="C315" s="127">
        <f t="shared" si="23"/>
        <v>0.09761947675960518</v>
      </c>
      <c r="D315" s="128">
        <f t="shared" si="24"/>
        <v>0.0023805232403948245</v>
      </c>
      <c r="E315" s="129">
        <f t="shared" si="25"/>
        <v>0.9792337408518409</v>
      </c>
    </row>
    <row r="316" spans="1:5" ht="15">
      <c r="A316" s="125">
        <f t="shared" si="21"/>
        <v>29.000000000000142</v>
      </c>
      <c r="B316" s="126">
        <f t="shared" si="22"/>
        <v>0.018068528015528176</v>
      </c>
      <c r="C316" s="127">
        <f t="shared" si="23"/>
        <v>0.09765934735342867</v>
      </c>
      <c r="D316" s="128">
        <f t="shared" si="24"/>
        <v>0.0023406526465713303</v>
      </c>
      <c r="E316" s="129">
        <f t="shared" si="25"/>
        <v>0.9795908193379002</v>
      </c>
    </row>
    <row r="317" spans="1:5" ht="15">
      <c r="A317" s="125">
        <f t="shared" si="21"/>
        <v>29.100000000000144</v>
      </c>
      <c r="B317" s="126">
        <f t="shared" si="22"/>
        <v>0.0177566680178035</v>
      </c>
      <c r="C317" s="127">
        <f t="shared" si="23"/>
        <v>0.0976985852526897</v>
      </c>
      <c r="D317" s="128">
        <f t="shared" si="24"/>
        <v>0.002301414747310306</v>
      </c>
      <c r="E317" s="129">
        <f t="shared" si="25"/>
        <v>0.9799419172348859</v>
      </c>
    </row>
    <row r="318" spans="1:5" ht="15">
      <c r="A318" s="125">
        <f t="shared" si="21"/>
        <v>29.200000000000145</v>
      </c>
      <c r="B318" s="126">
        <f t="shared" si="22"/>
        <v>0.017450069909889798</v>
      </c>
      <c r="C318" s="127">
        <f t="shared" si="23"/>
        <v>0.09773719935687254</v>
      </c>
      <c r="D318" s="128">
        <f t="shared" si="24"/>
        <v>0.002262800643127463</v>
      </c>
      <c r="E318" s="129">
        <f t="shared" si="25"/>
        <v>0.9802871294469824</v>
      </c>
    </row>
    <row r="319" spans="1:5" ht="15">
      <c r="A319" s="125">
        <f t="shared" si="21"/>
        <v>29.300000000000146</v>
      </c>
      <c r="B319" s="126">
        <f t="shared" si="22"/>
        <v>0.017148648933621963</v>
      </c>
      <c r="C319" s="127">
        <f t="shared" si="23"/>
        <v>0.09777519847707383</v>
      </c>
      <c r="D319" s="128">
        <f t="shared" si="24"/>
        <v>0.0022248015229261787</v>
      </c>
      <c r="E319" s="129">
        <f t="shared" si="25"/>
        <v>0.9806265495434515</v>
      </c>
    </row>
    <row r="320" spans="1:5" ht="15">
      <c r="A320" s="125">
        <f t="shared" si="21"/>
        <v>29.400000000000148</v>
      </c>
      <c r="B320" s="126">
        <f t="shared" si="22"/>
        <v>0.016852321563762502</v>
      </c>
      <c r="C320" s="127">
        <f t="shared" si="23"/>
        <v>0.0978125913356533</v>
      </c>
      <c r="D320" s="128">
        <f t="shared" si="24"/>
        <v>0.002187408664346714</v>
      </c>
      <c r="E320" s="129">
        <f t="shared" si="25"/>
        <v>0.9809602697718904</v>
      </c>
    </row>
    <row r="321" spans="1:5" ht="15">
      <c r="A321" s="125">
        <f t="shared" si="21"/>
        <v>29.50000000000015</v>
      </c>
      <c r="B321" s="126">
        <f t="shared" si="22"/>
        <v>0.016561005494393037</v>
      </c>
      <c r="C321" s="127">
        <f t="shared" si="23"/>
        <v>0.09784938656593585</v>
      </c>
      <c r="D321" s="128">
        <f t="shared" si="24"/>
        <v>0.0021506134340641705</v>
      </c>
      <c r="E321" s="129">
        <f t="shared" si="25"/>
        <v>0.9812883810715425</v>
      </c>
    </row>
    <row r="322" spans="1:5" ht="15">
      <c r="A322" s="125">
        <f t="shared" si="21"/>
        <v>29.60000000000015</v>
      </c>
      <c r="B322" s="126">
        <f t="shared" si="22"/>
        <v>0.016274619625310804</v>
      </c>
      <c r="C322" s="127">
        <f t="shared" si="23"/>
        <v>0.09788559271196325</v>
      </c>
      <c r="D322" s="128">
        <f t="shared" si="24"/>
        <v>0.002114407288036779</v>
      </c>
      <c r="E322" s="129">
        <f t="shared" si="25"/>
        <v>0.9816109730866521</v>
      </c>
    </row>
    <row r="323" spans="1:5" ht="15">
      <c r="A323" s="125">
        <f t="shared" si="21"/>
        <v>29.700000000000152</v>
      </c>
      <c r="B323" s="126">
        <f t="shared" si="22"/>
        <v>0.015993084048435965</v>
      </c>
      <c r="C323" s="127">
        <f t="shared" si="23"/>
        <v>0.09792121822829393</v>
      </c>
      <c r="D323" s="128">
        <f t="shared" si="24"/>
        <v>0.002078781771706101</v>
      </c>
      <c r="E323" s="129">
        <f t="shared" si="25"/>
        <v>0.9819281341798577</v>
      </c>
    </row>
    <row r="324" spans="1:5" ht="15">
      <c r="A324" s="125">
        <f t="shared" si="21"/>
        <v>29.800000000000153</v>
      </c>
      <c r="B324" s="126">
        <f t="shared" si="22"/>
        <v>0.01571632003423546</v>
      </c>
      <c r="C324" s="127">
        <f t="shared" si="23"/>
        <v>0.09795627147984934</v>
      </c>
      <c r="D324" s="128">
        <f t="shared" si="24"/>
        <v>0.00204372852015069</v>
      </c>
      <c r="E324" s="129">
        <f t="shared" si="25"/>
        <v>0.9822399514456136</v>
      </c>
    </row>
    <row r="325" spans="1:5" ht="15">
      <c r="A325" s="125">
        <f t="shared" si="21"/>
        <v>29.900000000000155</v>
      </c>
      <c r="B325" s="126">
        <f t="shared" si="22"/>
        <v>0.015444250018168793</v>
      </c>
      <c r="C325" s="127">
        <f t="shared" si="23"/>
        <v>0.09799076074180528</v>
      </c>
      <c r="D325" s="128">
        <f t="shared" si="24"/>
        <v>0.002009239258194755</v>
      </c>
      <c r="E325" s="129">
        <f t="shared" si="25"/>
        <v>0.9825465107236362</v>
      </c>
    </row>
    <row r="326" spans="1:5" ht="15">
      <c r="A326" s="125">
        <f t="shared" si="21"/>
        <v>30.000000000000156</v>
      </c>
      <c r="B326" s="126">
        <f t="shared" si="22"/>
        <v>0.01517679758716101</v>
      </c>
      <c r="C326" s="127">
        <f t="shared" si="23"/>
        <v>0.09802469419952671</v>
      </c>
      <c r="D326" s="128">
        <f t="shared" si="24"/>
        <v>0.001975305800473324</v>
      </c>
      <c r="E326" s="129">
        <f t="shared" si="25"/>
        <v>0.9828478966123654</v>
      </c>
    </row>
    <row r="327" spans="1:5" ht="15">
      <c r="A327" s="125">
        <f t="shared" si="21"/>
        <v>30.100000000000158</v>
      </c>
      <c r="B327" s="126">
        <f t="shared" si="22"/>
        <v>0.014913887466107924</v>
      </c>
      <c r="C327" s="127">
        <f t="shared" si="23"/>
        <v>0.09805807994854462</v>
      </c>
      <c r="D327" s="128">
        <f t="shared" si="24"/>
        <v>0.001941920051455411</v>
      </c>
      <c r="E327" s="129">
        <f t="shared" si="25"/>
        <v>0.9831441924824363</v>
      </c>
    </row>
    <row r="328" spans="1:5" ht="15">
      <c r="A328" s="125">
        <f t="shared" si="21"/>
        <v>30.20000000000016</v>
      </c>
      <c r="B328" s="126">
        <f t="shared" si="22"/>
        <v>0.014655445504418389</v>
      </c>
      <c r="C328" s="127">
        <f t="shared" si="23"/>
        <v>0.0980909259945734</v>
      </c>
      <c r="D328" s="128">
        <f t="shared" si="24"/>
        <v>0.0019090740054266348</v>
      </c>
      <c r="E328" s="129">
        <f t="shared" si="25"/>
        <v>0.9834354804901546</v>
      </c>
    </row>
    <row r="329" spans="1:5" ht="15">
      <c r="A329" s="125">
        <f t="shared" si="21"/>
        <v>30.30000000000016</v>
      </c>
      <c r="B329" s="126">
        <f t="shared" si="22"/>
        <v>0.014401398662598288</v>
      </c>
      <c r="C329" s="127">
        <f t="shared" si="23"/>
        <v>0.09812324025356729</v>
      </c>
      <c r="D329" s="128">
        <f t="shared" si="24"/>
        <v>0.0018767597464327407</v>
      </c>
      <c r="E329" s="129">
        <f t="shared" si="25"/>
        <v>0.9837218415909686</v>
      </c>
    </row>
    <row r="330" spans="1:5" ht="15">
      <c r="A330" s="125">
        <f t="shared" si="21"/>
        <v>30.400000000000162</v>
      </c>
      <c r="B330" s="126">
        <f t="shared" si="22"/>
        <v>0.014151674998880684</v>
      </c>
      <c r="C330" s="127">
        <f t="shared" si="23"/>
        <v>0.0981550305518146</v>
      </c>
      <c r="D330" s="128">
        <f t="shared" si="24"/>
        <v>0.0018449694481854338</v>
      </c>
      <c r="E330" s="129">
        <f t="shared" si="25"/>
        <v>0.9840033555529336</v>
      </c>
    </row>
    <row r="331" spans="1:5" ht="15">
      <c r="A331" s="125">
        <f t="shared" si="21"/>
        <v>30.500000000000163</v>
      </c>
      <c r="B331" s="126">
        <f t="shared" si="22"/>
        <v>0.013906203655906387</v>
      </c>
      <c r="C331" s="127">
        <f t="shared" si="23"/>
        <v>0.09818630462606812</v>
      </c>
      <c r="D331" s="128">
        <f t="shared" si="24"/>
        <v>0.0018136953739319164</v>
      </c>
      <c r="E331" s="129">
        <f t="shared" si="25"/>
        <v>0.9842801009701614</v>
      </c>
    </row>
    <row r="332" spans="1:5" ht="15">
      <c r="A332" s="125">
        <f t="shared" si="21"/>
        <v>30.600000000000165</v>
      </c>
      <c r="B332" s="126">
        <f t="shared" si="22"/>
        <v>0.013664914847459023</v>
      </c>
      <c r="C332" s="127">
        <f t="shared" si="23"/>
        <v>0.09821707012371055</v>
      </c>
      <c r="D332" s="128">
        <f t="shared" si="24"/>
        <v>0.0017829298762894934</v>
      </c>
      <c r="E332" s="129">
        <f t="shared" si="25"/>
        <v>0.9845521552762512</v>
      </c>
    </row>
    <row r="333" spans="1:5" ht="15">
      <c r="A333" s="125">
        <f t="shared" si="21"/>
        <v>30.700000000000166</v>
      </c>
      <c r="B333" s="126">
        <f t="shared" si="22"/>
        <v>0.01342773984525851</v>
      </c>
      <c r="C333" s="127">
        <f t="shared" si="23"/>
        <v>0.09824733460295346</v>
      </c>
      <c r="D333" s="128">
        <f t="shared" si="24"/>
        <v>0.0017526653970465836</v>
      </c>
      <c r="E333" s="129">
        <f t="shared" si="25"/>
        <v>0.9848195947576946</v>
      </c>
    </row>
    <row r="334" spans="1:5" ht="15">
      <c r="A334" s="125">
        <f t="shared" si="21"/>
        <v>30.800000000000168</v>
      </c>
      <c r="B334" s="126">
        <f t="shared" si="22"/>
        <v>0.013194610965816657</v>
      </c>
      <c r="C334" s="127">
        <f t="shared" si="23"/>
        <v>0.09827710553306859</v>
      </c>
      <c r="D334" s="128">
        <f t="shared" si="24"/>
        <v>0.0017228944669314497</v>
      </c>
      <c r="E334" s="129">
        <f t="shared" si="25"/>
        <v>0.9850824945672516</v>
      </c>
    </row>
    <row r="335" spans="1:5" ht="15">
      <c r="A335" s="125">
        <f t="shared" si="21"/>
        <v>30.90000000000017</v>
      </c>
      <c r="B335" s="126">
        <f t="shared" si="22"/>
        <v>0.012965461557358456</v>
      </c>
      <c r="C335" s="127">
        <f t="shared" si="23"/>
        <v>0.0983063902946501</v>
      </c>
      <c r="D335" s="128">
        <f t="shared" si="24"/>
        <v>0.0016936097053499336</v>
      </c>
      <c r="E335" s="129">
        <f t="shared" si="25"/>
        <v>0.9853409287372913</v>
      </c>
    </row>
    <row r="336" spans="1:5" ht="15">
      <c r="A336" s="125">
        <f t="shared" si="21"/>
        <v>31.00000000000017</v>
      </c>
      <c r="B336" s="126">
        <f t="shared" si="22"/>
        <v>0.012740225986812442</v>
      </c>
      <c r="C336" s="127">
        <f t="shared" si="23"/>
        <v>0.09833519617990658</v>
      </c>
      <c r="D336" s="128">
        <f t="shared" si="24"/>
        <v>0.001664803820093457</v>
      </c>
      <c r="E336" s="129">
        <f t="shared" si="25"/>
        <v>0.9855949701930938</v>
      </c>
    </row>
    <row r="337" spans="1:5" ht="15">
      <c r="A337" s="125">
        <f t="shared" si="21"/>
        <v>31.100000000000172</v>
      </c>
      <c r="B337" s="126">
        <f t="shared" si="22"/>
        <v>0.012518839626873363</v>
      </c>
      <c r="C337" s="127">
        <f t="shared" si="23"/>
        <v>0.09836353039298151</v>
      </c>
      <c r="D337" s="128">
        <f t="shared" si="24"/>
        <v>0.0016364696070185175</v>
      </c>
      <c r="E337" s="129">
        <f t="shared" si="25"/>
        <v>0.9858446907661078</v>
      </c>
    </row>
    <row r="338" spans="1:5" ht="15">
      <c r="A338" s="125">
        <f t="shared" si="21"/>
        <v>31.200000000000173</v>
      </c>
      <c r="B338" s="126">
        <f t="shared" si="22"/>
        <v>0.012301238843140213</v>
      </c>
      <c r="C338" s="127">
        <f t="shared" si="23"/>
        <v>0.09839140005030114</v>
      </c>
      <c r="D338" s="128">
        <f t="shared" si="24"/>
        <v>0.0016085999496988903</v>
      </c>
      <c r="E338" s="129">
        <f t="shared" si="25"/>
        <v>0.9860901612071606</v>
      </c>
    </row>
    <row r="339" spans="1:5" ht="15">
      <c r="A339" s="125">
        <f t="shared" si="21"/>
        <v>31.300000000000175</v>
      </c>
      <c r="B339" s="126">
        <f t="shared" si="22"/>
        <v>0.012087360981332557</v>
      </c>
      <c r="C339" s="127">
        <f t="shared" si="23"/>
        <v>0.09841881218094832</v>
      </c>
      <c r="D339" s="128">
        <f t="shared" si="24"/>
        <v>0.0015811878190517131</v>
      </c>
      <c r="E339" s="129">
        <f t="shared" si="25"/>
        <v>0.9863314511996155</v>
      </c>
    </row>
    <row r="340" spans="1:5" ht="15">
      <c r="A340" s="125">
        <f t="shared" si="21"/>
        <v>31.400000000000176</v>
      </c>
      <c r="B340" s="126">
        <f t="shared" si="22"/>
        <v>0.011877144354587907</v>
      </c>
      <c r="C340" s="127">
        <f t="shared" si="23"/>
        <v>0.09844577372706143</v>
      </c>
      <c r="D340" s="128">
        <f t="shared" si="24"/>
        <v>0.0015542262729386065</v>
      </c>
      <c r="E340" s="129">
        <f t="shared" si="25"/>
        <v>0.9865686293724732</v>
      </c>
    </row>
    <row r="341" spans="1:5" ht="15">
      <c r="A341" s="125">
        <f t="shared" si="21"/>
        <v>31.500000000000178</v>
      </c>
      <c r="B341" s="126">
        <f t="shared" si="22"/>
        <v>0.011670528230842766</v>
      </c>
      <c r="C341" s="127">
        <f t="shared" si="23"/>
        <v>0.09847229154425707</v>
      </c>
      <c r="D341" s="128">
        <f t="shared" si="24"/>
        <v>0.0015277084557429566</v>
      </c>
      <c r="E341" s="129">
        <f t="shared" si="25"/>
        <v>0.9868017633134141</v>
      </c>
    </row>
    <row r="342" spans="1:5" ht="15">
      <c r="A342" s="125">
        <f t="shared" si="21"/>
        <v>31.60000000000018</v>
      </c>
      <c r="B342" s="126">
        <f t="shared" si="22"/>
        <v>0.01146745282029982</v>
      </c>
      <c r="C342" s="127">
        <f t="shared" si="23"/>
        <v>0.09849837240207557</v>
      </c>
      <c r="D342" s="128">
        <f t="shared" si="24"/>
        <v>0.0015016275979244597</v>
      </c>
      <c r="E342" s="129">
        <f t="shared" si="25"/>
        <v>0.9870309195817755</v>
      </c>
    </row>
    <row r="343" spans="1:5" ht="15">
      <c r="A343" s="125">
        <f t="shared" si="21"/>
        <v>31.70000000000018</v>
      </c>
      <c r="B343" s="126">
        <f t="shared" si="22"/>
        <v>0.011267859262983612</v>
      </c>
      <c r="C343" s="127">
        <f t="shared" si="23"/>
        <v>0.09852402298444803</v>
      </c>
      <c r="D343" s="128">
        <f t="shared" si="24"/>
        <v>0.0014759770155519996</v>
      </c>
      <c r="E343" s="129">
        <f t="shared" si="25"/>
        <v>0.9872561637214642</v>
      </c>
    </row>
    <row r="344" spans="1:5" ht="15">
      <c r="A344" s="125">
        <f t="shared" si="21"/>
        <v>31.800000000000182</v>
      </c>
      <c r="B344" s="126">
        <f t="shared" si="22"/>
        <v>0.011071689616386904</v>
      </c>
      <c r="C344" s="127">
        <f t="shared" si="23"/>
        <v>0.09854924989018411</v>
      </c>
      <c r="D344" s="128">
        <f t="shared" si="24"/>
        <v>0.001450750109815907</v>
      </c>
      <c r="E344" s="129">
        <f t="shared" si="25"/>
        <v>0.987477560273797</v>
      </c>
    </row>
    <row r="345" spans="1:5" ht="15">
      <c r="A345" s="125">
        <f t="shared" si="21"/>
        <v>31.900000000000183</v>
      </c>
      <c r="B345" s="126">
        <f t="shared" si="22"/>
        <v>0.010878886843209808</v>
      </c>
      <c r="C345" s="127">
        <f t="shared" si="23"/>
        <v>0.0985740596334794</v>
      </c>
      <c r="D345" s="128">
        <f t="shared" si="24"/>
        <v>0.0014259403665206171</v>
      </c>
      <c r="E345" s="129">
        <f t="shared" si="25"/>
        <v>0.9876951727902693</v>
      </c>
    </row>
    <row r="346" spans="1:5" ht="15">
      <c r="A346" s="125">
        <f t="shared" si="21"/>
        <v>32.000000000000185</v>
      </c>
      <c r="B346" s="126">
        <f t="shared" si="22"/>
        <v>0.010689394799193612</v>
      </c>
      <c r="C346" s="127">
        <f t="shared" si="23"/>
        <v>0.09859845864444129</v>
      </c>
      <c r="D346" s="128">
        <f t="shared" si="24"/>
        <v>0.0014015413555587216</v>
      </c>
      <c r="E346" s="129">
        <f t="shared" si="25"/>
        <v>0.9879090638452473</v>
      </c>
    </row>
    <row r="347" spans="1:5" ht="15">
      <c r="A347" s="125">
        <f t="shared" si="21"/>
        <v>32.100000000000186</v>
      </c>
      <c r="B347" s="126">
        <f t="shared" si="22"/>
        <v>0.010503158221051143</v>
      </c>
      <c r="C347" s="127">
        <f t="shared" si="23"/>
        <v>0.09862245326963263</v>
      </c>
      <c r="D347" s="128">
        <f t="shared" si="24"/>
        <v>0.0013775467303673817</v>
      </c>
      <c r="E347" s="129">
        <f t="shared" si="25"/>
        <v>0.9881192950485812</v>
      </c>
    </row>
    <row r="348" spans="1:5" ht="15">
      <c r="A348" s="125">
        <f t="shared" si="21"/>
        <v>32.20000000000019</v>
      </c>
      <c r="B348" s="126">
        <f t="shared" si="22"/>
        <v>0.010320122714495374</v>
      </c>
      <c r="C348" s="127">
        <f t="shared" si="23"/>
        <v>0.09864604977263197</v>
      </c>
      <c r="D348" s="128">
        <f t="shared" si="24"/>
        <v>0.0013539502273680437</v>
      </c>
      <c r="E348" s="129">
        <f t="shared" si="25"/>
        <v>0.9883259270581363</v>
      </c>
    </row>
  </sheetData>
  <sheetProtection/>
  <hyperlinks>
    <hyperlink ref="J27" r:id="rId1" display="Sinex 2007"/>
  </hyperlinks>
  <printOptions/>
  <pageMargins left="0.75" right="0.75" top="1" bottom="1" header="0.5" footer="0.5"/>
  <pageSetup horizontalDpi="600" verticalDpi="600" orientation="landscape" r:id="rId5"/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37"/>
  <sheetViews>
    <sheetView showGridLines="0" zoomScale="75" zoomScaleNormal="75" zoomScalePageLayoutView="0" workbookViewId="0" topLeftCell="A7">
      <selection activeCell="P34" sqref="P34"/>
    </sheetView>
  </sheetViews>
  <sheetFormatPr defaultColWidth="9.140625" defaultRowHeight="12.75"/>
  <cols>
    <col min="1" max="2" width="9.140625" style="1" customWidth="1"/>
    <col min="3" max="3" width="9.421875" style="1" bestFit="1" customWidth="1"/>
    <col min="4" max="5" width="9.140625" style="1" customWidth="1"/>
    <col min="6" max="6" width="9.8515625" style="1" customWidth="1"/>
    <col min="7" max="7" width="9.28125" style="1" bestFit="1" customWidth="1"/>
    <col min="8" max="8" width="9.421875" style="1" bestFit="1" customWidth="1"/>
    <col min="9" max="12" width="9.28125" style="1" bestFit="1" customWidth="1"/>
    <col min="13" max="14" width="9.140625" style="1" customWidth="1"/>
    <col min="15" max="15" width="1.8515625" style="1" customWidth="1"/>
    <col min="16" max="16" width="9.28125" style="6" bestFit="1" customWidth="1"/>
    <col min="17" max="17" width="9.28125" style="1" bestFit="1" customWidth="1"/>
    <col min="18" max="18" width="6.28125" style="1" customWidth="1"/>
    <col min="19" max="19" width="9.28125" style="1" bestFit="1" customWidth="1"/>
    <col min="20" max="20" width="2.140625" style="1" customWidth="1"/>
    <col min="21" max="21" width="4.140625" style="1" customWidth="1"/>
    <col min="22" max="16384" width="9.140625" style="1" customWidth="1"/>
  </cols>
  <sheetData>
    <row r="1" spans="1:6" ht="18">
      <c r="A1" s="164" t="s">
        <v>96</v>
      </c>
      <c r="B1" s="11"/>
      <c r="F1" s="165" t="s">
        <v>97</v>
      </c>
    </row>
    <row r="2" spans="1:12" ht="15" customHeight="1">
      <c r="A2" s="11"/>
      <c r="B2" s="11"/>
      <c r="C2" s="2" t="s">
        <v>42</v>
      </c>
      <c r="D2" s="3">
        <v>0.001</v>
      </c>
      <c r="E2" s="2" t="s">
        <v>14</v>
      </c>
      <c r="F2" s="49">
        <v>400000</v>
      </c>
      <c r="J2" s="16" t="s">
        <v>99</v>
      </c>
      <c r="K2" s="21"/>
      <c r="L2" s="166" t="s">
        <v>100</v>
      </c>
    </row>
    <row r="3" spans="10:16" ht="15">
      <c r="J3" s="24"/>
      <c r="K3" s="41" t="s">
        <v>98</v>
      </c>
      <c r="L3" s="43"/>
      <c r="P3" s="14" t="s">
        <v>106</v>
      </c>
    </row>
    <row r="4" spans="4:16" ht="15">
      <c r="D4" s="2" t="s">
        <v>2</v>
      </c>
      <c r="E4" s="48">
        <f>F2*D2</f>
        <v>400</v>
      </c>
      <c r="G4" s="2" t="s">
        <v>3</v>
      </c>
      <c r="H4" s="49">
        <v>0.026</v>
      </c>
      <c r="J4" s="17">
        <v>62</v>
      </c>
      <c r="K4" s="18">
        <f>J4/1000</f>
        <v>0.062</v>
      </c>
      <c r="L4" s="19"/>
      <c r="P4" s="1" t="b">
        <v>1</v>
      </c>
    </row>
    <row r="5" spans="1:17" ht="15.75" thickBot="1">
      <c r="A5" s="4" t="s">
        <v>0</v>
      </c>
      <c r="B5" s="4" t="s">
        <v>4</v>
      </c>
      <c r="C5" s="4" t="s">
        <v>15</v>
      </c>
      <c r="D5" s="4" t="s">
        <v>1</v>
      </c>
      <c r="E5" s="4" t="s">
        <v>5</v>
      </c>
      <c r="G5" s="5" t="s">
        <v>6</v>
      </c>
      <c r="I5" s="5" t="s">
        <v>7</v>
      </c>
      <c r="Q5" s="9" t="str">
        <f>IF(P4=TRUE,"megjelenik egy barna görbe","")</f>
        <v>megjelenik egy barna görbe</v>
      </c>
    </row>
    <row r="6" spans="1:12" ht="15">
      <c r="A6" s="6">
        <v>0</v>
      </c>
      <c r="B6" s="50">
        <v>0</v>
      </c>
      <c r="C6" s="51">
        <v>0</v>
      </c>
      <c r="L6" s="9">
        <f>IF(P4=TRUE,0,-500)</f>
        <v>0</v>
      </c>
    </row>
    <row r="7" spans="1:16" ht="15">
      <c r="A7" s="53">
        <v>0.05</v>
      </c>
      <c r="B7" s="52">
        <f ca="1">C7*(1+$Q$18*S16)+C7*$K$4*RANDBETWEEN(-1,1)*S16+$Q$14*S16</f>
        <v>263.15789473684214</v>
      </c>
      <c r="C7" s="51">
        <f>$E$4*A7/($H$4+A7)</f>
        <v>263.15789473684214</v>
      </c>
      <c r="D7" s="1">
        <f aca="true" t="shared" si="0" ref="D7:D18">1/A7</f>
        <v>20</v>
      </c>
      <c r="E7" s="1">
        <f aca="true" t="shared" si="1" ref="E7:E18">1/B7</f>
        <v>0.0037999999999999996</v>
      </c>
      <c r="G7" s="1">
        <f aca="true" t="shared" si="2" ref="G7:G18">A7/B7</f>
        <v>0.00018999999999999998</v>
      </c>
      <c r="I7" s="1">
        <f aca="true" t="shared" si="3" ref="I7:I18">B7/A7</f>
        <v>5263.1578947368425</v>
      </c>
      <c r="L7" s="9">
        <f aca="true" t="shared" si="4" ref="L7:L18">IF($P$4=TRUE,$B$24*A7/($B$26+A7),-500)</f>
        <v>272.0749086423448</v>
      </c>
      <c r="P7" s="67" t="s">
        <v>127</v>
      </c>
    </row>
    <row r="8" spans="1:18" ht="15">
      <c r="A8" s="53">
        <v>0.1</v>
      </c>
      <c r="B8" s="52">
        <f aca="true" ca="1" t="shared" si="5" ref="B8:B18">C8*(1+$Q$18)+C8*$K$4*RANDBETWEEN(-1,1)+$Q$14</f>
        <v>337.14285714285717</v>
      </c>
      <c r="C8" s="51">
        <f>$E$4*A8/($H$4+A8)</f>
        <v>317.46031746031747</v>
      </c>
      <c r="D8" s="1">
        <f t="shared" si="0"/>
        <v>10</v>
      </c>
      <c r="E8" s="1">
        <f t="shared" si="1"/>
        <v>0.002966101694915254</v>
      </c>
      <c r="G8" s="1">
        <f t="shared" si="2"/>
        <v>0.0002966101694915254</v>
      </c>
      <c r="I8" s="1">
        <f t="shared" si="3"/>
        <v>3371.4285714285716</v>
      </c>
      <c r="L8" s="9">
        <f t="shared" si="4"/>
        <v>321.0777729331221</v>
      </c>
      <c r="P8" s="67"/>
      <c r="R8" s="82" t="s">
        <v>101</v>
      </c>
    </row>
    <row r="9" spans="1:18" ht="15">
      <c r="A9" s="53">
        <v>0.15</v>
      </c>
      <c r="B9" s="52">
        <f ca="1" t="shared" si="5"/>
        <v>319.7727272727273</v>
      </c>
      <c r="C9" s="51">
        <f>$E$4*A9/($H$4+A9)</f>
        <v>340.90909090909093</v>
      </c>
      <c r="D9" s="1">
        <f t="shared" si="0"/>
        <v>6.666666666666667</v>
      </c>
      <c r="E9" s="1">
        <f t="shared" si="1"/>
        <v>0.0031272210376687985</v>
      </c>
      <c r="G9" s="1">
        <f t="shared" si="2"/>
        <v>0.00046908315565031975</v>
      </c>
      <c r="I9" s="1">
        <f t="shared" si="3"/>
        <v>2131.818181818182</v>
      </c>
      <c r="L9" s="9">
        <f t="shared" si="4"/>
        <v>341.5851793569582</v>
      </c>
      <c r="O9" s="2" t="s">
        <v>2</v>
      </c>
      <c r="P9" s="7">
        <f>1/INTERCEPT(E7:E18,D7:D18)</f>
        <v>389.93353182274194</v>
      </c>
      <c r="R9" s="82" t="s">
        <v>102</v>
      </c>
    </row>
    <row r="10" spans="1:18" ht="15">
      <c r="A10" s="53">
        <v>0.2</v>
      </c>
      <c r="B10" s="52">
        <f ca="1" t="shared" si="5"/>
        <v>332.0353982300885</v>
      </c>
      <c r="C10" s="51">
        <f aca="true" t="shared" si="6" ref="C10:C18">$E$4*A10/($H$4+A10)</f>
        <v>353.98230088495575</v>
      </c>
      <c r="D10" s="1">
        <f t="shared" si="0"/>
        <v>5</v>
      </c>
      <c r="E10" s="1">
        <f t="shared" si="1"/>
        <v>0.0030117270788912577</v>
      </c>
      <c r="G10" s="1">
        <f t="shared" si="2"/>
        <v>0.0006023454157782516</v>
      </c>
      <c r="I10" s="1">
        <f t="shared" si="3"/>
        <v>1660.1769911504425</v>
      </c>
      <c r="L10" s="9">
        <f t="shared" si="4"/>
        <v>352.85365368668954</v>
      </c>
      <c r="R10" s="82" t="s">
        <v>103</v>
      </c>
    </row>
    <row r="11" spans="1:16" ht="15">
      <c r="A11" s="53">
        <v>0.25</v>
      </c>
      <c r="B11" s="52">
        <f ca="1" t="shared" si="5"/>
        <v>339.8550724637681</v>
      </c>
      <c r="C11" s="51">
        <f t="shared" si="6"/>
        <v>362.3188405797101</v>
      </c>
      <c r="D11" s="1">
        <f t="shared" si="0"/>
        <v>4</v>
      </c>
      <c r="E11" s="1">
        <f t="shared" si="1"/>
        <v>0.0029424307036247333</v>
      </c>
      <c r="G11" s="1">
        <f t="shared" si="2"/>
        <v>0.0007356076759061833</v>
      </c>
      <c r="I11" s="1">
        <f t="shared" si="3"/>
        <v>1359.4202898550725</v>
      </c>
      <c r="L11" s="9">
        <f t="shared" si="4"/>
        <v>359.9788081799722</v>
      </c>
      <c r="O11" s="2" t="s">
        <v>3</v>
      </c>
      <c r="P11" s="7">
        <f>P9*SLOPE(E7:E18,D7:D18)</f>
        <v>0.023976838335530146</v>
      </c>
    </row>
    <row r="12" spans="1:12" ht="15">
      <c r="A12" s="53">
        <v>0.3</v>
      </c>
      <c r="B12" s="52">
        <f ca="1" t="shared" si="5"/>
        <v>368.09815950920245</v>
      </c>
      <c r="C12" s="51">
        <f t="shared" si="6"/>
        <v>368.09815950920245</v>
      </c>
      <c r="D12" s="1">
        <f t="shared" si="0"/>
        <v>3.3333333333333335</v>
      </c>
      <c r="E12" s="1">
        <f t="shared" si="1"/>
        <v>0.0027166666666666667</v>
      </c>
      <c r="G12" s="1">
        <f t="shared" si="2"/>
        <v>0.000815</v>
      </c>
      <c r="I12" s="1">
        <f t="shared" si="3"/>
        <v>1226.993865030675</v>
      </c>
      <c r="L12" s="9">
        <f t="shared" si="4"/>
        <v>364.89095691176465</v>
      </c>
    </row>
    <row r="13" spans="1:21" ht="15">
      <c r="A13" s="53">
        <v>0.4</v>
      </c>
      <c r="B13" s="52">
        <f ca="1" t="shared" si="5"/>
        <v>352.300469483568</v>
      </c>
      <c r="C13" s="51">
        <f t="shared" si="6"/>
        <v>375.58685446009383</v>
      </c>
      <c r="D13" s="1">
        <f t="shared" si="0"/>
        <v>2.5</v>
      </c>
      <c r="E13" s="1">
        <f t="shared" si="1"/>
        <v>0.002838486140724947</v>
      </c>
      <c r="G13" s="1">
        <f t="shared" si="2"/>
        <v>0.001135394456289979</v>
      </c>
      <c r="I13" s="1">
        <f t="shared" si="3"/>
        <v>880.75117370892</v>
      </c>
      <c r="L13" s="9">
        <f t="shared" si="4"/>
        <v>371.22293474872987</v>
      </c>
      <c r="O13" s="16"/>
      <c r="P13" s="20"/>
      <c r="Q13" s="21"/>
      <c r="R13" s="21"/>
      <c r="S13" s="22" t="s">
        <v>13</v>
      </c>
      <c r="T13" s="21"/>
      <c r="U13" s="23"/>
    </row>
    <row r="14" spans="1:21" ht="14.25" customHeight="1">
      <c r="A14" s="53">
        <v>0.5</v>
      </c>
      <c r="B14" s="52">
        <f ca="1" t="shared" si="5"/>
        <v>380.22813688212926</v>
      </c>
      <c r="C14" s="51">
        <f t="shared" si="6"/>
        <v>380.22813688212926</v>
      </c>
      <c r="D14" s="1">
        <f t="shared" si="0"/>
        <v>2</v>
      </c>
      <c r="E14" s="1">
        <f t="shared" si="1"/>
        <v>0.00263</v>
      </c>
      <c r="G14" s="1">
        <f t="shared" si="2"/>
        <v>0.001315</v>
      </c>
      <c r="I14" s="1">
        <f t="shared" si="3"/>
        <v>760.4562737642585</v>
      </c>
      <c r="L14" s="9">
        <f t="shared" si="4"/>
        <v>375.1287153662796</v>
      </c>
      <c r="O14" s="45" t="s">
        <v>9</v>
      </c>
      <c r="P14" s="25">
        <v>200</v>
      </c>
      <c r="Q14" s="26">
        <f>(P14)-200</f>
        <v>0</v>
      </c>
      <c r="R14" s="46" t="s">
        <v>8</v>
      </c>
      <c r="S14" s="27" t="s">
        <v>12</v>
      </c>
      <c r="T14" s="26"/>
      <c r="U14" s="28"/>
    </row>
    <row r="15" spans="1:21" ht="15">
      <c r="A15" s="53">
        <v>0.7</v>
      </c>
      <c r="B15" s="52">
        <f ca="1" t="shared" si="5"/>
        <v>385.6749311294766</v>
      </c>
      <c r="C15" s="51">
        <f t="shared" si="6"/>
        <v>385.6749311294766</v>
      </c>
      <c r="D15" s="1">
        <f t="shared" si="0"/>
        <v>1.4285714285714286</v>
      </c>
      <c r="E15" s="1">
        <f t="shared" si="1"/>
        <v>0.002592857142857143</v>
      </c>
      <c r="G15" s="1">
        <f t="shared" si="2"/>
        <v>0.0018149999999999998</v>
      </c>
      <c r="I15" s="1">
        <f t="shared" si="3"/>
        <v>550.9641873278238</v>
      </c>
      <c r="L15" s="9">
        <f t="shared" si="4"/>
        <v>379.69432843993786</v>
      </c>
      <c r="O15" s="24"/>
      <c r="P15" s="29" t="s">
        <v>104</v>
      </c>
      <c r="Q15" s="26"/>
      <c r="R15" s="26"/>
      <c r="S15" s="30" t="s">
        <v>10</v>
      </c>
      <c r="T15" s="31"/>
      <c r="U15" s="28"/>
    </row>
    <row r="16" spans="1:21" ht="15">
      <c r="A16" s="53">
        <v>1</v>
      </c>
      <c r="B16" s="52">
        <f ca="1" t="shared" si="5"/>
        <v>389.8635477582846</v>
      </c>
      <c r="C16" s="51">
        <f t="shared" si="6"/>
        <v>389.8635477582846</v>
      </c>
      <c r="D16" s="1">
        <f t="shared" si="0"/>
        <v>1</v>
      </c>
      <c r="E16" s="1">
        <f t="shared" si="1"/>
        <v>0.002565</v>
      </c>
      <c r="G16" s="1">
        <f t="shared" si="2"/>
        <v>0.002565</v>
      </c>
      <c r="I16" s="1">
        <f t="shared" si="3"/>
        <v>389.8635477582846</v>
      </c>
      <c r="L16" s="9">
        <f t="shared" si="4"/>
        <v>383.1921419530591</v>
      </c>
      <c r="O16" s="24"/>
      <c r="P16" s="25"/>
      <c r="Q16" s="32">
        <f>Q14</f>
        <v>0</v>
      </c>
      <c r="R16" s="26"/>
      <c r="S16" s="33">
        <v>1</v>
      </c>
      <c r="T16" s="34" t="s">
        <v>11</v>
      </c>
      <c r="U16" s="28"/>
    </row>
    <row r="17" spans="1:21" ht="15">
      <c r="A17" s="53">
        <v>1.5</v>
      </c>
      <c r="B17" s="52">
        <f ca="1" t="shared" si="5"/>
        <v>417.56225425950197</v>
      </c>
      <c r="C17" s="51">
        <f t="shared" si="6"/>
        <v>393.1847968545216</v>
      </c>
      <c r="D17" s="1">
        <f t="shared" si="0"/>
        <v>0.6666666666666666</v>
      </c>
      <c r="E17" s="1">
        <f t="shared" si="1"/>
        <v>0.0023948524795982425</v>
      </c>
      <c r="G17" s="1">
        <f t="shared" si="2"/>
        <v>0.0035922787193973633</v>
      </c>
      <c r="I17" s="1">
        <f t="shared" si="3"/>
        <v>278.3748361730013</v>
      </c>
      <c r="L17" s="9">
        <f t="shared" si="4"/>
        <v>385.9575396768418</v>
      </c>
      <c r="O17" s="24"/>
      <c r="P17" s="25"/>
      <c r="Q17" s="26"/>
      <c r="R17" s="26"/>
      <c r="S17" s="35"/>
      <c r="T17" s="36"/>
      <c r="U17" s="28"/>
    </row>
    <row r="18" spans="1:21" ht="15" customHeight="1">
      <c r="A18" s="53">
        <v>2</v>
      </c>
      <c r="B18" s="52">
        <f ca="1" t="shared" si="5"/>
        <v>370.3849950641659</v>
      </c>
      <c r="C18" s="51">
        <f t="shared" si="6"/>
        <v>394.8667324777888</v>
      </c>
      <c r="D18" s="1">
        <f t="shared" si="0"/>
        <v>0.5</v>
      </c>
      <c r="E18" s="1">
        <f t="shared" si="1"/>
        <v>0.0026998933901918975</v>
      </c>
      <c r="G18" s="1">
        <f t="shared" si="2"/>
        <v>0.005399786780383795</v>
      </c>
      <c r="I18" s="1">
        <f t="shared" si="3"/>
        <v>185.19249753208294</v>
      </c>
      <c r="L18" s="9">
        <f t="shared" si="4"/>
        <v>387.3552606093807</v>
      </c>
      <c r="O18" s="45" t="s">
        <v>9</v>
      </c>
      <c r="P18" s="25">
        <v>100</v>
      </c>
      <c r="Q18" s="26">
        <f>(P18/2000)-0.05</f>
        <v>0</v>
      </c>
      <c r="R18" s="46" t="s">
        <v>8</v>
      </c>
      <c r="S18" s="37" t="s">
        <v>17</v>
      </c>
      <c r="T18" s="38"/>
      <c r="U18" s="28"/>
    </row>
    <row r="19" spans="1:21" ht="15">
      <c r="A19" s="6"/>
      <c r="B19" s="6"/>
      <c r="C19" s="10" t="s">
        <v>16</v>
      </c>
      <c r="O19" s="24"/>
      <c r="P19" s="29" t="s">
        <v>105</v>
      </c>
      <c r="Q19" s="26"/>
      <c r="R19" s="26"/>
      <c r="S19" s="42"/>
      <c r="T19" s="26"/>
      <c r="U19" s="28"/>
    </row>
    <row r="20" spans="7:21" ht="15">
      <c r="G20" s="1" t="s">
        <v>48</v>
      </c>
      <c r="O20" s="17"/>
      <c r="P20" s="39"/>
      <c r="Q20" s="40">
        <f>Q18</f>
        <v>0</v>
      </c>
      <c r="R20" s="18"/>
      <c r="S20" s="18"/>
      <c r="T20" s="18"/>
      <c r="U20" s="19"/>
    </row>
    <row r="21" ht="15">
      <c r="S21" s="44">
        <f>IF($S$16=2,"Did you see the wag?","")</f>
      </c>
    </row>
    <row r="22" spans="2:19" ht="15">
      <c r="B22" s="47" t="s">
        <v>128</v>
      </c>
      <c r="P22" s="67" t="s">
        <v>129</v>
      </c>
      <c r="S22" s="44">
        <f>IF($S$16=2,"Flip on and off and watch","")</f>
      </c>
    </row>
    <row r="23" spans="2:19" ht="15">
      <c r="B23" s="82"/>
      <c r="P23" s="67"/>
      <c r="S23" s="15">
        <f>IF($S$16=2,"the transformed plots.","")</f>
      </c>
    </row>
    <row r="24" spans="1:16" ht="15">
      <c r="A24" s="2" t="s">
        <v>2</v>
      </c>
      <c r="B24" s="7">
        <f>1/SLOPE(G7:G18,A7:A18)</f>
        <v>391.6098316658159</v>
      </c>
      <c r="O24" s="2" t="s">
        <v>2</v>
      </c>
      <c r="P24" s="7">
        <f>INTERCEPT(B7:B18,I7:I18)</f>
        <v>390.82997315825304</v>
      </c>
    </row>
    <row r="25" ht="15">
      <c r="B25" s="6"/>
    </row>
    <row r="26" spans="1:16" ht="15">
      <c r="A26" s="2" t="s">
        <v>3</v>
      </c>
      <c r="B26" s="7">
        <f>B24*INTERCEPT(G7:G18,A7:A18)</f>
        <v>0.021967281661501054</v>
      </c>
      <c r="O26" s="2" t="s">
        <v>3</v>
      </c>
      <c r="P26" s="7">
        <f>-SLOPE(B7:B18,I7:I18)</f>
        <v>0.024026407061689434</v>
      </c>
    </row>
    <row r="27" ht="15"/>
    <row r="28" ht="15">
      <c r="P28" s="66"/>
    </row>
    <row r="29" ht="15"/>
    <row r="30" ht="15" customHeight="1"/>
    <row r="31" ht="14.25" customHeight="1">
      <c r="P31" s="83" t="s">
        <v>107</v>
      </c>
    </row>
    <row r="32" ht="15">
      <c r="P32" s="83" t="s">
        <v>130</v>
      </c>
    </row>
    <row r="33" ht="15">
      <c r="P33" s="83" t="s">
        <v>131</v>
      </c>
    </row>
    <row r="34" ht="15"/>
    <row r="35" ht="15"/>
    <row r="36" ht="15"/>
    <row r="37" ht="15">
      <c r="J37" s="147" t="s">
        <v>43</v>
      </c>
    </row>
    <row r="38" ht="15"/>
    <row r="39" ht="15"/>
    <row r="40" ht="15"/>
    <row r="41" ht="15"/>
    <row r="42" ht="15"/>
  </sheetData>
  <sheetProtection/>
  <hyperlinks>
    <hyperlink ref="J37" r:id="rId1" display="Sinex 2007"/>
  </hyperlinks>
  <printOptions/>
  <pageMargins left="0.75" right="0.75" top="1" bottom="1" header="0.5" footer="0.5"/>
  <pageSetup fitToHeight="1" fitToWidth="1" horizontalDpi="600" verticalDpi="600" orientation="landscape" scale="69" r:id="rId5"/>
  <ignoredErrors>
    <ignoredError sqref="B24 B26" formulaRange="1"/>
    <ignoredError sqref="B7" formula="1"/>
  </ignoredErrors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N23"/>
  <sheetViews>
    <sheetView showGridLines="0" zoomScalePageLayoutView="0" workbookViewId="0" topLeftCell="A1">
      <selection activeCell="K1" sqref="K1"/>
    </sheetView>
  </sheetViews>
  <sheetFormatPr defaultColWidth="9.140625" defaultRowHeight="12.75"/>
  <cols>
    <col min="1" max="16384" width="9.140625" style="1" customWidth="1"/>
  </cols>
  <sheetData>
    <row r="1" ht="18">
      <c r="A1" s="11" t="s">
        <v>49</v>
      </c>
    </row>
    <row r="4" spans="1:7" ht="15">
      <c r="A4" s="98">
        <v>1</v>
      </c>
      <c r="G4" s="1" t="s">
        <v>46</v>
      </c>
    </row>
    <row r="5" ht="15">
      <c r="M5" s="6" t="s">
        <v>47</v>
      </c>
    </row>
    <row r="6" spans="7:14" ht="15">
      <c r="G6" s="149">
        <v>3</v>
      </c>
      <c r="N6" s="149">
        <v>5</v>
      </c>
    </row>
    <row r="10" spans="1:7" ht="15">
      <c r="A10" s="98">
        <v>2</v>
      </c>
      <c r="G10" s="149">
        <v>4</v>
      </c>
    </row>
    <row r="18" spans="2:6" ht="15">
      <c r="B18" s="151" t="s">
        <v>50</v>
      </c>
      <c r="C18" s="152"/>
      <c r="D18" s="153"/>
      <c r="E18" s="153"/>
      <c r="F18" s="154"/>
    </row>
    <row r="19" spans="2:6" ht="15">
      <c r="B19" s="155" t="s">
        <v>51</v>
      </c>
      <c r="C19" s="78"/>
      <c r="D19" s="78"/>
      <c r="E19" s="78"/>
      <c r="F19" s="156"/>
    </row>
    <row r="20" spans="2:6" ht="15">
      <c r="B20" s="157" t="s">
        <v>25</v>
      </c>
      <c r="C20" s="150"/>
      <c r="D20" s="150"/>
      <c r="E20" s="150"/>
      <c r="F20" s="158"/>
    </row>
    <row r="23" ht="15">
      <c r="J23" s="98" t="s">
        <v>45</v>
      </c>
    </row>
  </sheetData>
  <sheetProtection/>
  <hyperlinks>
    <hyperlink ref="B20" r:id="rId1" display="clcik here"/>
  </hyperlinks>
  <printOptions/>
  <pageMargins left="0.75" right="0.75" top="1" bottom="1" header="0.5" footer="0.5"/>
  <pageSetup horizontalDpi="300" verticalDpi="3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Sinex</dc:creator>
  <cp:keywords/>
  <dc:description/>
  <cp:lastModifiedBy>Marti</cp:lastModifiedBy>
  <cp:lastPrinted>2009-03-27T19:13:37Z</cp:lastPrinted>
  <dcterms:created xsi:type="dcterms:W3CDTF">2007-06-03T01:46:13Z</dcterms:created>
  <dcterms:modified xsi:type="dcterms:W3CDTF">2011-05-18T16:11:22Z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