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5805" windowHeight="2340" tabRatio="919" activeTab="1"/>
  </bookViews>
  <sheets>
    <sheet name="Bevezetés" sheetId="1" r:id="rId1"/>
    <sheet name="INHIBITOROK" sheetId="2" r:id="rId2"/>
  </sheets>
  <definedNames>
    <definedName name="KM">#REF!</definedName>
    <definedName name="vmax">#REF!</definedName>
  </definedNames>
  <calcPr fullCalcOnLoad="1"/>
</workbook>
</file>

<file path=xl/comments1.xml><?xml version="1.0" encoding="utf-8"?>
<comments xmlns="http://schemas.openxmlformats.org/spreadsheetml/2006/main">
  <authors>
    <author>sevella</author>
  </authors>
  <commentList>
    <comment ref="I27" authorId="0">
      <text>
        <r>
          <rPr>
            <b/>
            <sz val="8"/>
            <rFont val="Tahoma"/>
            <family val="0"/>
          </rPr>
          <t>sevella:</t>
        </r>
        <r>
          <rPr>
            <sz val="8"/>
            <rFont val="Tahoma"/>
            <family val="0"/>
          </rPr>
          <t xml:space="preserve">
Az eredeti exceletet SA.Sinex készítette.A fordítás és a módosítások engedélyével történtek.</t>
        </r>
      </text>
    </comment>
  </commentList>
</comments>
</file>

<file path=xl/comments2.xml><?xml version="1.0" encoding="utf-8"?>
<comments xmlns="http://schemas.openxmlformats.org/spreadsheetml/2006/main">
  <authors>
    <author>Scott Sinex</author>
    <author>sevella</author>
  </authors>
  <commentList>
    <comment ref="D4" authorId="0">
      <text>
        <r>
          <rPr>
            <sz val="11"/>
            <color indexed="17"/>
            <rFont val="Comic Sans MS"/>
            <family val="4"/>
          </rPr>
          <t>V</t>
        </r>
        <r>
          <rPr>
            <vertAlign val="subscript"/>
            <sz val="11"/>
            <color indexed="17"/>
            <rFont val="Comic Sans MS"/>
            <family val="4"/>
          </rPr>
          <t>max</t>
        </r>
        <r>
          <rPr>
            <sz val="11"/>
            <color indexed="17"/>
            <rFont val="Comic Sans MS"/>
            <family val="4"/>
          </rPr>
          <t xml:space="preserve"> = k</t>
        </r>
        <r>
          <rPr>
            <vertAlign val="subscript"/>
            <sz val="11"/>
            <color indexed="17"/>
            <rFont val="Comic Sans MS"/>
            <family val="4"/>
          </rPr>
          <t>cat</t>
        </r>
        <r>
          <rPr>
            <sz val="11"/>
            <color indexed="17"/>
            <rFont val="Comic Sans MS"/>
            <family val="4"/>
          </rPr>
          <t xml:space="preserve"> (E)</t>
        </r>
        <r>
          <rPr>
            <vertAlign val="subscript"/>
            <sz val="11"/>
            <color indexed="17"/>
            <rFont val="Comic Sans MS"/>
            <family val="4"/>
          </rPr>
          <t>o</t>
        </r>
      </text>
    </comment>
    <comment ref="C2" authorId="0">
      <text>
        <r>
          <rPr>
            <sz val="11"/>
            <color indexed="17"/>
            <rFont val="Comic Sans MS"/>
            <family val="4"/>
          </rPr>
          <t>(E)</t>
        </r>
        <r>
          <rPr>
            <vertAlign val="subscript"/>
            <sz val="11"/>
            <color indexed="17"/>
            <rFont val="Comic Sans MS"/>
            <family val="4"/>
          </rPr>
          <t xml:space="preserve">o  </t>
        </r>
        <r>
          <rPr>
            <sz val="11"/>
            <color indexed="17"/>
            <rFont val="Comic Sans MS"/>
            <family val="4"/>
          </rPr>
          <t>= (E)</t>
        </r>
        <r>
          <rPr>
            <vertAlign val="subscript"/>
            <sz val="11"/>
            <color indexed="17"/>
            <rFont val="Comic Sans MS"/>
            <family val="4"/>
          </rPr>
          <t>free</t>
        </r>
        <r>
          <rPr>
            <sz val="11"/>
            <color indexed="17"/>
            <rFont val="Comic Sans MS"/>
            <family val="4"/>
          </rPr>
          <t xml:space="preserve"> + (ES)</t>
        </r>
      </text>
    </comment>
    <comment ref="L2" authorId="0">
      <text>
        <r>
          <rPr>
            <sz val="11"/>
            <color indexed="17"/>
            <rFont val="Comic Sans MS"/>
            <family val="4"/>
          </rPr>
          <t xml:space="preserve">Az inhibitor molaritása
</t>
        </r>
      </text>
    </comment>
    <comment ref="I37" authorId="1">
      <text>
        <r>
          <rPr>
            <b/>
            <sz val="8"/>
            <rFont val="Tahoma"/>
            <family val="0"/>
          </rPr>
          <t>sevella:</t>
        </r>
        <r>
          <rPr>
            <sz val="8"/>
            <rFont val="Tahoma"/>
            <family val="0"/>
          </rPr>
          <t xml:space="preserve">
Az eredeti excelet SA.Sinex munkája.
Módosította és fordította SB</t>
        </r>
      </text>
    </comment>
  </commentList>
</comments>
</file>

<file path=xl/sharedStrings.xml><?xml version="1.0" encoding="utf-8"?>
<sst xmlns="http://schemas.openxmlformats.org/spreadsheetml/2006/main" count="72" uniqueCount="54">
  <si>
    <t>(S)</t>
  </si>
  <si>
    <t>1/(S)</t>
  </si>
  <si>
    <r>
      <t>v</t>
    </r>
    <r>
      <rPr>
        <vertAlign val="subscript"/>
        <sz val="10"/>
        <rFont val="Comic Sans MS"/>
        <family val="4"/>
      </rPr>
      <t>max</t>
    </r>
    <r>
      <rPr>
        <sz val="10"/>
        <rFont val="Comic Sans MS"/>
        <family val="4"/>
      </rPr>
      <t xml:space="preserve"> =</t>
    </r>
  </si>
  <si>
    <r>
      <t>K</t>
    </r>
    <r>
      <rPr>
        <vertAlign val="subscript"/>
        <sz val="10"/>
        <rFont val="Comic Sans MS"/>
        <family val="4"/>
      </rPr>
      <t>M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</si>
  <si>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>o</t>
    </r>
  </si>
  <si>
    <r>
      <t>1/v</t>
    </r>
    <r>
      <rPr>
        <vertAlign val="subscript"/>
        <sz val="10"/>
        <rFont val="Comic Sans MS"/>
        <family val="4"/>
      </rPr>
      <t>o</t>
    </r>
  </si>
  <si>
    <r>
      <t>(S)/v</t>
    </r>
    <r>
      <rPr>
        <vertAlign val="subscript"/>
        <sz val="10"/>
        <rFont val="Comic Sans MS"/>
        <family val="4"/>
      </rPr>
      <t>o</t>
    </r>
  </si>
  <si>
    <r>
      <t>v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>/(S)</t>
    </r>
  </si>
  <si>
    <r>
      <t>k</t>
    </r>
    <r>
      <rPr>
        <vertAlign val="subscript"/>
        <sz val="10"/>
        <rFont val="Comic Sans MS"/>
        <family val="4"/>
      </rPr>
      <t>cat</t>
    </r>
    <r>
      <rPr>
        <sz val="10"/>
        <rFont val="Comic Sans MS"/>
        <family val="4"/>
      </rPr>
      <t xml:space="preserve"> =</t>
    </r>
  </si>
  <si>
    <r>
      <t>v</t>
    </r>
    <r>
      <rPr>
        <vertAlign val="subscript"/>
        <sz val="10"/>
        <rFont val="Comic Sans MS"/>
        <family val="4"/>
      </rPr>
      <t xml:space="preserve">o </t>
    </r>
  </si>
  <si>
    <t>(I)</t>
  </si>
  <si>
    <t>alpha</t>
  </si>
  <si>
    <t>beta</t>
  </si>
  <si>
    <t xml:space="preserve">       data with no inhibitor!!!</t>
  </si>
  <si>
    <r>
      <t xml:space="preserve"> (</t>
    </r>
    <r>
      <rPr>
        <sz val="10"/>
        <color indexed="53"/>
        <rFont val="Comic Sans MS"/>
        <family val="4"/>
      </rPr>
      <t>- - - - - - -</t>
    </r>
    <r>
      <rPr>
        <sz val="10"/>
        <rFont val="Comic Sans MS"/>
        <family val="4"/>
      </rPr>
      <t>)</t>
    </r>
  </si>
  <si>
    <t>What do inhibitors do to enzyme reactions?</t>
  </si>
  <si>
    <t>Inhibitors, I, bind either to the enzyme, E, directly or to the enzyme intermediate, ES.</t>
  </si>
  <si>
    <r>
      <t>(E)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  =</t>
    </r>
  </si>
  <si>
    <t>Sinex 2008</t>
  </si>
  <si>
    <t>0-1000</t>
  </si>
  <si>
    <t>Kompeti</t>
  </si>
  <si>
    <t>Nemkomp</t>
  </si>
  <si>
    <t>egyformák</t>
  </si>
  <si>
    <t>Unkomp</t>
  </si>
  <si>
    <t>I kötésének erőssége EI-ben</t>
  </si>
  <si>
    <t>I kötésének erőssége ESI-ben</t>
  </si>
  <si>
    <t>A kék görbék a neminhibeált esetek</t>
  </si>
  <si>
    <t>Inhibitorok hatása az enzimkinetikára</t>
  </si>
  <si>
    <t>Inhibitor nélküli értékek</t>
  </si>
  <si>
    <t>Megjegyzések:</t>
  </si>
  <si>
    <t>A jegyzet disszociációs állandóinak RECIPROKAI!</t>
  </si>
  <si>
    <r>
      <t>K</t>
    </r>
    <r>
      <rPr>
        <vertAlign val="subscript"/>
        <sz val="10"/>
        <rFont val="Comic Sans MS"/>
        <family val="4"/>
      </rPr>
      <t>EI</t>
    </r>
    <r>
      <rPr>
        <sz val="10"/>
        <rFont val="Comic Sans MS"/>
        <family val="4"/>
      </rPr>
      <t xml:space="preserve"> és K</t>
    </r>
    <r>
      <rPr>
        <vertAlign val="subscript"/>
        <sz val="10"/>
        <rFont val="Comic Sans MS"/>
        <family val="4"/>
      </rPr>
      <t>ESI</t>
    </r>
    <r>
      <rPr>
        <sz val="10"/>
        <rFont val="Comic Sans MS"/>
        <family val="4"/>
      </rPr>
      <t xml:space="preserve"> a kötések egyensúlyi állandói. </t>
    </r>
  </si>
  <si>
    <t>Tehát minél nagyobbak, annál erősebbek a kötések.</t>
  </si>
  <si>
    <t>megjegyzés</t>
  </si>
  <si>
    <t>adj inhibitort:</t>
  </si>
  <si>
    <t xml:space="preserve">            Milyen és milyen erős kapcsolat létesül </t>
  </si>
  <si>
    <t>az enzim és az inhibitor között?</t>
  </si>
  <si>
    <t>Kevert</t>
  </si>
  <si>
    <t>nem</t>
  </si>
  <si>
    <t>Amikor mindkettő van és egyenlőek</t>
  </si>
  <si>
    <t>Amikor mindkettő van és nem egyenlőek</t>
  </si>
  <si>
    <t xml:space="preserve">kompetitiv </t>
  </si>
  <si>
    <t>unkompetitiv</t>
  </si>
  <si>
    <t>inhibitor</t>
  </si>
  <si>
    <t>nemkompetitiv inhibitor</t>
  </si>
  <si>
    <t>vegyes típusú inhibitor</t>
  </si>
  <si>
    <t>Nézzük, hogyan befolyásoják a kinetikai viselkedést! Kattanj az INHIBITOROK fülre!</t>
  </si>
  <si>
    <r>
      <t>Lineweaver</t>
    </r>
    <r>
      <rPr>
        <sz val="10"/>
        <color indexed="17"/>
        <rFont val="Arial"/>
        <family val="0"/>
      </rPr>
      <t>–</t>
    </r>
    <r>
      <rPr>
        <sz val="10"/>
        <color indexed="17"/>
        <rFont val="Comic Sans MS"/>
        <family val="4"/>
      </rPr>
      <t>Burk</t>
    </r>
  </si>
  <si>
    <r>
      <t>Eadie</t>
    </r>
    <r>
      <rPr>
        <sz val="10"/>
        <color indexed="17"/>
        <rFont val="Arial"/>
        <family val="0"/>
      </rPr>
      <t>–</t>
    </r>
    <r>
      <rPr>
        <sz val="10"/>
        <color indexed="17"/>
        <rFont val="Comic Sans MS"/>
        <family val="4"/>
      </rPr>
      <t>Hofstee</t>
    </r>
  </si>
  <si>
    <t>A zöld görbék mutatják az inhibitor hatását</t>
  </si>
  <si>
    <r>
      <t xml:space="preserve">A </t>
    </r>
    <r>
      <rPr>
        <sz val="10"/>
        <color indexed="10"/>
        <rFont val="Comic Sans MS"/>
        <family val="4"/>
      </rPr>
      <t>D2, F2, H4</t>
    </r>
    <r>
      <rPr>
        <sz val="10"/>
        <rFont val="Comic Sans MS"/>
        <family val="4"/>
      </rPr>
      <t xml:space="preserve"> mezők értékei megváltoztathatóak!</t>
    </r>
  </si>
  <si>
    <t>A négy grafikonábra eltolható, alatta láthatók az ábráolásokhoz szükséges részletszámítások.</t>
  </si>
  <si>
    <r>
      <t xml:space="preserve">Az </t>
    </r>
    <r>
      <rPr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oszlop szubsztrátkoncentrációi szintén megváltoztathatóak!</t>
    </r>
  </si>
  <si>
    <t>Hanes–Langmuir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</si>
</sst>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  <numFmt numFmtId="176" formatCode="0.000E+00"/>
    <numFmt numFmtId="177" formatCode="0.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47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vertAlign val="subscript"/>
      <sz val="10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sz val="10"/>
      <color indexed="60"/>
      <name val="Comic Sans MS"/>
      <family val="4"/>
    </font>
    <font>
      <sz val="10"/>
      <color indexed="53"/>
      <name val="Comic Sans MS"/>
      <family val="4"/>
    </font>
    <font>
      <sz val="11"/>
      <name val="Comic Sans MS"/>
      <family val="4"/>
    </font>
    <font>
      <b/>
      <sz val="11"/>
      <color indexed="12"/>
      <name val="Comic Sans MS"/>
      <family val="4"/>
    </font>
    <font>
      <sz val="10"/>
      <color indexed="17"/>
      <name val="Comic Sans MS"/>
      <family val="4"/>
    </font>
    <font>
      <sz val="10"/>
      <color indexed="20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u val="single"/>
      <sz val="10"/>
      <color indexed="12"/>
      <name val="Comic Sans MS"/>
      <family val="0"/>
    </font>
    <font>
      <sz val="11"/>
      <color indexed="17"/>
      <name val="Comic Sans MS"/>
      <family val="4"/>
    </font>
    <font>
      <vertAlign val="subscript"/>
      <sz val="11"/>
      <color indexed="17"/>
      <name val="Comic Sans MS"/>
      <family val="4"/>
    </font>
    <font>
      <b/>
      <sz val="11"/>
      <color indexed="60"/>
      <name val="Comic Sans MS"/>
      <family val="4"/>
    </font>
    <font>
      <u val="single"/>
      <sz val="10"/>
      <color indexed="36"/>
      <name val="Arial"/>
      <family val="0"/>
    </font>
    <font>
      <b/>
      <sz val="11"/>
      <color indexed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vertAlign val="subscript"/>
      <sz val="8"/>
      <color indexed="8"/>
      <name val="Comic Sans MS"/>
      <family val="4"/>
    </font>
    <font>
      <sz val="11"/>
      <name val="Calibri"/>
      <family val="2"/>
    </font>
    <font>
      <sz val="8"/>
      <color indexed="18"/>
      <name val="Comic Sans MS"/>
      <family val="4"/>
    </font>
    <font>
      <sz val="8"/>
      <color indexed="17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8"/>
      <name val="Comic Sans MS"/>
      <family val="4"/>
    </font>
    <font>
      <sz val="10"/>
      <color indexed="17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5" fillId="0" borderId="0" xfId="50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1" fontId="2" fillId="24" borderId="10" xfId="0" applyNumberFormat="1" applyFont="1" applyFill="1" applyBorder="1" applyAlignment="1">
      <alignment horizontal="center"/>
    </xf>
    <xf numFmtId="174" fontId="1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1" fontId="2" fillId="25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/>
    </xf>
    <xf numFmtId="0" fontId="13" fillId="4" borderId="14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1" fillId="4" borderId="16" xfId="0" applyFont="1" applyFill="1" applyBorder="1" applyAlignment="1">
      <alignment/>
    </xf>
    <xf numFmtId="0" fontId="2" fillId="4" borderId="15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11" fillId="4" borderId="19" xfId="0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1" fontId="2" fillId="25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0" fontId="5" fillId="0" borderId="0" xfId="50" applyFont="1" applyAlignment="1" applyProtection="1">
      <alignment/>
      <protection/>
    </xf>
    <xf numFmtId="0" fontId="2" fillId="25" borderId="0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21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left"/>
    </xf>
    <xf numFmtId="0" fontId="2" fillId="24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Hyperlink_substrate_enzyme_product" xfId="51"/>
    <cellStyle name="Input" xfId="52"/>
    <cellStyle name="Linked Cell" xfId="53"/>
    <cellStyle name="Followed Hyperlink" xfId="54"/>
    <cellStyle name="Neutral" xfId="55"/>
    <cellStyle name="Normal_substrate_enzyme_product" xfId="56"/>
    <cellStyle name="Note" xfId="57"/>
    <cellStyle name="Output" xfId="58"/>
    <cellStyle name="Currency" xfId="59"/>
    <cellStyle name="Currency [0]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975"/>
          <c:y val="0"/>
          <c:w val="0.9075"/>
          <c:h val="0.897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INHIBITOROK!$A$6:$A$18</c:f>
              <c:numCache/>
            </c:numRef>
          </c:xVal>
          <c:yVal>
            <c:numRef>
              <c:f>INHIBITOROK!$L$6:$L$18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INHIBITOROK!$A$6:$A$18</c:f>
              <c:numCache/>
            </c:numRef>
          </c:xVal>
          <c:yVal>
            <c:numRef>
              <c:f>INHIBITOROK!$B$6:$B$18</c:f>
              <c:numCache/>
            </c:numRef>
          </c:yVal>
          <c:smooth val="1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INHIBITOROK!$A$6:$A$18</c:f>
              <c:numCache/>
            </c:numRef>
          </c:xVal>
          <c:yVal>
            <c:numRef>
              <c:f>INHIBITOROK!$C$6:$C$18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INHIBITOROK!$E$21:$E$33</c:f>
              <c:numCache/>
            </c:numRef>
          </c:xVal>
          <c:yVal>
            <c:numRef>
              <c:f>INHIBITOROK!$F$21:$F$33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INHIBITOROK!$G$21:$G$33</c:f>
              <c:numCache/>
            </c:numRef>
          </c:xVal>
          <c:yVal>
            <c:numRef>
              <c:f>INHIBITOROK!$H$21:$H$33</c:f>
              <c:numCache/>
            </c:numRef>
          </c:yVal>
          <c:smooth val="0"/>
        </c:ser>
        <c:axId val="34627227"/>
        <c:axId val="43209588"/>
      </c:scatterChart>
      <c:valAx>
        <c:axId val="34627227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 val="autoZero"/>
        <c:crossBetween val="midCat"/>
        <c:dispUnits/>
        <c:majorUnit val="0.2"/>
      </c:valAx>
      <c:valAx>
        <c:axId val="432095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Lineweaver-Burk Plot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1475"/>
          <c:w val="0.87525"/>
          <c:h val="0.879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E+00"/>
            </c:trendlineLbl>
          </c:trendline>
          <c:xVal>
            <c:numRef>
              <c:f>INHIBITOROK!$D$7:$D$18</c:f>
              <c:numCache/>
            </c:numRef>
          </c:xVal>
          <c:yVal>
            <c:numRef>
              <c:f>INHIBITOROK!$F$7:$F$18</c:f>
              <c:numCache/>
            </c:numRef>
          </c:yVal>
          <c:smooth val="0"/>
        </c:ser>
        <c:ser>
          <c:idx val="0"/>
          <c:order val="1"/>
          <c:tx>
            <c:strRef>
              <c:f>INHIBITOROK!$E$6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0E+00"/>
            </c:trendlineLbl>
          </c:trendline>
          <c:xVal>
            <c:numRef>
              <c:f>INHIBITOROK!$D$7:$D$18</c:f>
              <c:numCache/>
            </c:numRef>
          </c:xVal>
          <c:yVal>
            <c:numRef>
              <c:f>INHIBITOROK!$E$7:$E$18</c:f>
              <c:numCache/>
            </c:numRef>
          </c:yVal>
          <c:smooth val="0"/>
        </c:ser>
        <c:axId val="53341973"/>
        <c:axId val="10315710"/>
      </c:scatterChart>
      <c:valAx>
        <c:axId val="5334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1/(S)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 val="autoZero"/>
        <c:crossBetween val="midCat"/>
        <c:dispUnits/>
      </c:valAx>
      <c:valAx>
        <c:axId val="10315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Woolf Hanes Plot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3075"/>
          <c:w val="0.943"/>
          <c:h val="0.863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INHIBITOROK!$A$7:$A$18</c:f>
              <c:numCache/>
            </c:numRef>
          </c:xVal>
          <c:yVal>
            <c:numRef>
              <c:f>INHIBITOROK!$H$7:$H$18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backward val="0.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INHIBITOROK!$A$7:$A$18</c:f>
              <c:numCache/>
            </c:numRef>
          </c:xVal>
          <c:yVal>
            <c:numRef>
              <c:f>INHIBITOROK!$G$7:$G$18</c:f>
              <c:numCache/>
            </c:numRef>
          </c:yVal>
          <c:smooth val="0"/>
        </c:ser>
        <c:axId val="25732527"/>
        <c:axId val="30266152"/>
      </c:scatterChart>
      <c:valAx>
        <c:axId val="2573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 val="autoZero"/>
        <c:crossBetween val="midCat"/>
        <c:dispUnits/>
      </c:valAx>
      <c:valAx>
        <c:axId val="30266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(S)/v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0.019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Eadie-Hofstee Plot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405"/>
          <c:w val="0.8872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INHIBITOROK!$I$7:$I$18</c:f>
              <c:numCache/>
            </c:numRef>
          </c:xVal>
          <c:yVal>
            <c:numRef>
              <c:f>INHIBITOROK!$B$7:$B$18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INHIBITOROK!$J$7:$J$18</c:f>
              <c:numCache/>
            </c:numRef>
          </c:xVal>
          <c:yVal>
            <c:numRef>
              <c:f>INHIBITOROK!$C$7:$C$18</c:f>
              <c:numCache/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/(S)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 val="autoZero"/>
        <c:crossBetween val="midCat"/>
        <c:dispUnits/>
      </c:valAx>
      <c:valAx>
        <c:axId val="35639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</a:t>
                </a:r>
                <a:r>
                  <a:rPr lang="en-US" cap="none" sz="800" b="0" i="0" u="none" baseline="-2500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4</xdr:row>
      <xdr:rowOff>104775</xdr:rowOff>
    </xdr:from>
    <xdr:to>
      <xdr:col>11</xdr:col>
      <xdr:colOff>228600</xdr:colOff>
      <xdr:row>17</xdr:row>
      <xdr:rowOff>85725</xdr:rowOff>
    </xdr:to>
    <xdr:pic>
      <xdr:nvPicPr>
        <xdr:cNvPr id="1" name="Picture 1" descr="enzyme_rxn_inhib"/>
        <xdr:cNvPicPr preferRelativeResize="1">
          <a:picLocks noChangeAspect="1"/>
        </xdr:cNvPicPr>
      </xdr:nvPicPr>
      <xdr:blipFill>
        <a:blip r:embed="rId1"/>
        <a:srcRect b="12245"/>
        <a:stretch>
          <a:fillRect/>
        </a:stretch>
      </xdr:blipFill>
      <xdr:spPr>
        <a:xfrm>
          <a:off x="1971675" y="876300"/>
          <a:ext cx="4962525" cy="2085975"/>
        </a:xfrm>
        <a:prstGeom prst="rect">
          <a:avLst/>
        </a:prstGeom>
        <a:noFill/>
        <a:ln w="57150" cmpd="thickThin">
          <a:solidFill>
            <a:srgbClr val="FF6600"/>
          </a:solidFill>
          <a:headEnd type="none"/>
          <a:tailEnd type="none"/>
        </a:ln>
      </xdr:spPr>
    </xdr:pic>
    <xdr:clientData/>
  </xdr:twoCellAnchor>
  <xdr:twoCellAnchor>
    <xdr:from>
      <xdr:col>3</xdr:col>
      <xdr:colOff>504825</xdr:colOff>
      <xdr:row>47</xdr:row>
      <xdr:rowOff>66675</xdr:rowOff>
    </xdr:from>
    <xdr:to>
      <xdr:col>3</xdr:col>
      <xdr:colOff>504825</xdr:colOff>
      <xdr:row>49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33625" y="8048625"/>
          <a:ext cx="0" cy="2762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25</xdr:row>
      <xdr:rowOff>66675</xdr:rowOff>
    </xdr:from>
    <xdr:to>
      <xdr:col>7</xdr:col>
      <xdr:colOff>571500</xdr:colOff>
      <xdr:row>33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1676400" y="4410075"/>
          <a:ext cx="3162300" cy="14382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</xdr:row>
      <xdr:rowOff>76200</xdr:rowOff>
    </xdr:from>
    <xdr:to>
      <xdr:col>13</xdr:col>
      <xdr:colOff>257175</xdr:colOff>
      <xdr:row>36</xdr:row>
      <xdr:rowOff>9525</xdr:rowOff>
    </xdr:to>
    <xdr:grpSp>
      <xdr:nvGrpSpPr>
        <xdr:cNvPr id="1" name="Group 23"/>
        <xdr:cNvGrpSpPr>
          <a:grpSpLocks/>
        </xdr:cNvGrpSpPr>
      </xdr:nvGrpSpPr>
      <xdr:grpSpPr>
        <a:xfrm>
          <a:off x="1447800" y="1076325"/>
          <a:ext cx="6915150" cy="5895975"/>
          <a:chOff x="139" y="89"/>
          <a:chExt cx="726" cy="61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39" y="89"/>
          <a:ext cx="363" cy="3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03" y="89"/>
          <a:ext cx="362" cy="30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139" y="395"/>
          <a:ext cx="362" cy="3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502" y="397"/>
          <a:ext cx="362" cy="30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9"/>
  </sheetPr>
  <dimension ref="A1:Q27"/>
  <sheetViews>
    <sheetView showGridLines="0" zoomScalePageLayoutView="0" workbookViewId="0" topLeftCell="A10">
      <selection activeCell="M31" sqref="M31"/>
    </sheetView>
  </sheetViews>
  <sheetFormatPr defaultColWidth="9.140625" defaultRowHeight="12.75"/>
  <cols>
    <col min="1" max="16384" width="9.140625" style="1" customWidth="1"/>
  </cols>
  <sheetData>
    <row r="1" ht="18">
      <c r="A1" s="57" t="s">
        <v>15</v>
      </c>
    </row>
    <row r="3" ht="15">
      <c r="B3" s="56" t="s">
        <v>16</v>
      </c>
    </row>
    <row r="4" spans="2:7" ht="15">
      <c r="B4" s="56"/>
      <c r="G4" s="8"/>
    </row>
    <row r="19" spans="5:15" ht="15">
      <c r="E19" s="54" t="s">
        <v>41</v>
      </c>
      <c r="F19" s="14"/>
      <c r="G19" s="14"/>
      <c r="H19" s="54" t="s">
        <v>42</v>
      </c>
      <c r="I19" s="14"/>
      <c r="J19" s="14"/>
      <c r="K19" s="14" t="s">
        <v>39</v>
      </c>
      <c r="L19" s="14"/>
      <c r="O19" s="14" t="s">
        <v>40</v>
      </c>
    </row>
    <row r="20" spans="5:17" ht="15">
      <c r="E20" s="54" t="s">
        <v>43</v>
      </c>
      <c r="F20" s="14"/>
      <c r="G20" s="14"/>
      <c r="H20" s="54" t="s">
        <v>43</v>
      </c>
      <c r="I20" s="14"/>
      <c r="J20" s="14"/>
      <c r="K20" s="54" t="s">
        <v>44</v>
      </c>
      <c r="L20" s="54"/>
      <c r="M20" s="54"/>
      <c r="O20" s="54" t="s">
        <v>45</v>
      </c>
      <c r="P20" s="54"/>
      <c r="Q20" s="54"/>
    </row>
    <row r="21" spans="5:12" ht="15">
      <c r="E21" s="14"/>
      <c r="F21" s="14"/>
      <c r="G21" s="14"/>
      <c r="H21" s="14"/>
      <c r="I21" s="14"/>
      <c r="J21" s="14"/>
      <c r="L21" s="14"/>
    </row>
    <row r="22" spans="4:9" ht="15">
      <c r="D22" s="1" t="s">
        <v>31</v>
      </c>
      <c r="H22" s="1" t="s">
        <v>30</v>
      </c>
      <c r="I22" s="58"/>
    </row>
    <row r="23" ht="15">
      <c r="D23" s="54" t="s">
        <v>32</v>
      </c>
    </row>
    <row r="25" ht="15">
      <c r="C25" s="16" t="s">
        <v>46</v>
      </c>
    </row>
    <row r="26" ht="15.75" thickBot="1"/>
    <row r="27" spans="9:10" ht="15.75" thickBot="1">
      <c r="I27" s="77" t="s">
        <v>33</v>
      </c>
      <c r="J27" s="60" t="s">
        <v>18</v>
      </c>
    </row>
  </sheetData>
  <sheetProtection/>
  <hyperlinks>
    <hyperlink ref="J27" r:id="rId1" display="Sinex 2007"/>
  </hyperlinks>
  <printOptions/>
  <pageMargins left="0.75" right="0.75" top="1" bottom="1" header="0.5" footer="0.5"/>
  <pageSetup horizontalDpi="300" verticalDpi="3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12"/>
    <pageSetUpPr fitToPage="1"/>
  </sheetPr>
  <dimension ref="A1:Y41"/>
  <sheetViews>
    <sheetView showGridLines="0" tabSelected="1" zoomScale="75" zoomScaleNormal="75" zoomScalePageLayoutView="0" workbookViewId="0" topLeftCell="A4">
      <selection activeCell="B23" sqref="B23"/>
    </sheetView>
  </sheetViews>
  <sheetFormatPr defaultColWidth="9.140625" defaultRowHeight="12.75"/>
  <cols>
    <col min="1" max="2" width="9.140625" style="1" customWidth="1"/>
    <col min="3" max="3" width="9.421875" style="1" bestFit="1" customWidth="1"/>
    <col min="4" max="4" width="9.140625" style="1" customWidth="1"/>
    <col min="5" max="5" width="10.421875" style="1" customWidth="1"/>
    <col min="6" max="6" width="10.28125" style="1" customWidth="1"/>
    <col min="7" max="14" width="9.140625" style="1" customWidth="1"/>
    <col min="15" max="15" width="1.8515625" style="1" customWidth="1"/>
    <col min="16" max="16" width="9.140625" style="6" customWidth="1"/>
    <col min="17" max="17" width="9.140625" style="1" customWidth="1"/>
    <col min="18" max="18" width="6.28125" style="1" customWidth="1"/>
    <col min="19" max="19" width="9.140625" style="1" customWidth="1"/>
    <col min="20" max="20" width="2.140625" style="1" customWidth="1"/>
    <col min="21" max="21" width="4.140625" style="1" customWidth="1"/>
    <col min="22" max="24" width="9.140625" style="1" customWidth="1"/>
    <col min="25" max="25" width="10.140625" style="1" customWidth="1"/>
    <col min="26" max="16384" width="9.140625" style="1" customWidth="1"/>
  </cols>
  <sheetData>
    <row r="1" spans="1:16" ht="18">
      <c r="A1" s="59" t="s">
        <v>27</v>
      </c>
      <c r="B1" s="11"/>
      <c r="P1" s="15" t="s">
        <v>28</v>
      </c>
    </row>
    <row r="2" spans="1:17" ht="15" customHeight="1">
      <c r="A2" s="11"/>
      <c r="B2" s="11"/>
      <c r="C2" s="2" t="s">
        <v>17</v>
      </c>
      <c r="D2" s="3">
        <v>0.001</v>
      </c>
      <c r="E2" s="2" t="s">
        <v>8</v>
      </c>
      <c r="F2" s="18">
        <v>400000</v>
      </c>
      <c r="J2" s="21"/>
      <c r="K2" s="36" t="s">
        <v>34</v>
      </c>
      <c r="L2" s="24" t="s">
        <v>10</v>
      </c>
      <c r="O2" s="2" t="s">
        <v>2</v>
      </c>
      <c r="P2" s="7">
        <f>E4</f>
        <v>400</v>
      </c>
      <c r="Q2" s="1" t="s">
        <v>14</v>
      </c>
    </row>
    <row r="3" spans="10:16" ht="15">
      <c r="J3" s="21"/>
      <c r="K3" s="22"/>
      <c r="L3" s="61">
        <f>L4</f>
        <v>0.0022</v>
      </c>
      <c r="O3" s="34"/>
      <c r="P3" s="34"/>
    </row>
    <row r="4" spans="4:16" ht="15">
      <c r="D4" s="2" t="s">
        <v>2</v>
      </c>
      <c r="E4" s="55">
        <f>F2*D2</f>
        <v>400</v>
      </c>
      <c r="G4" s="2" t="s">
        <v>3</v>
      </c>
      <c r="H4" s="18">
        <v>0.026</v>
      </c>
      <c r="J4" s="21"/>
      <c r="K4" s="23">
        <v>22</v>
      </c>
      <c r="L4" s="24">
        <f>K4/10000</f>
        <v>0.0022</v>
      </c>
      <c r="O4" s="2" t="s">
        <v>3</v>
      </c>
      <c r="P4" s="35">
        <f>H4</f>
        <v>0.026</v>
      </c>
    </row>
    <row r="5" spans="1:9" ht="15.75" thickBot="1">
      <c r="A5" s="4" t="s">
        <v>0</v>
      </c>
      <c r="B5" s="4" t="s">
        <v>4</v>
      </c>
      <c r="C5" s="4" t="s">
        <v>9</v>
      </c>
      <c r="D5" s="4" t="s">
        <v>1</v>
      </c>
      <c r="E5" s="4" t="s">
        <v>5</v>
      </c>
      <c r="G5" s="5" t="s">
        <v>6</v>
      </c>
      <c r="I5" s="5" t="s">
        <v>7</v>
      </c>
    </row>
    <row r="6" spans="1:25" ht="15">
      <c r="A6" s="6">
        <v>0</v>
      </c>
      <c r="B6" s="32">
        <v>0</v>
      </c>
      <c r="C6" s="19">
        <v>0</v>
      </c>
      <c r="L6" s="9"/>
      <c r="Q6" s="9"/>
      <c r="Y6" s="68"/>
    </row>
    <row r="7" spans="1:16" ht="15">
      <c r="A7" s="20">
        <v>0.05</v>
      </c>
      <c r="B7" s="33">
        <f aca="true" t="shared" si="0" ref="B7:B18">$E$4/($Q$18+($Q$15*$H$4/A7))</f>
        <v>137.70880096946996</v>
      </c>
      <c r="C7" s="19">
        <f aca="true" t="shared" si="1" ref="C7:C18">$E$4*A7/($H$4+A7)</f>
        <v>263.15789473684214</v>
      </c>
      <c r="D7" s="31">
        <f aca="true" t="shared" si="2" ref="D7:D18">1/A7</f>
        <v>20</v>
      </c>
      <c r="E7" s="14">
        <f aca="true" t="shared" si="3" ref="E7:F18">1/B7</f>
        <v>0.007261699999999999</v>
      </c>
      <c r="F7" s="29">
        <f t="shared" si="3"/>
        <v>0.0037999999999999996</v>
      </c>
      <c r="G7" s="14">
        <f aca="true" t="shared" si="4" ref="G7:G18">A7/B7</f>
        <v>0.000363085</v>
      </c>
      <c r="H7" s="29">
        <f>A7/C7</f>
        <v>0.00018999999999999998</v>
      </c>
      <c r="I7" s="14">
        <f aca="true" t="shared" si="5" ref="I7:I18">B7/A7</f>
        <v>2754.1760193893992</v>
      </c>
      <c r="J7" s="29">
        <f>C7/A7</f>
        <v>5263.1578947368425</v>
      </c>
      <c r="L7" s="9"/>
      <c r="P7" s="12" t="s">
        <v>47</v>
      </c>
    </row>
    <row r="8" spans="1:16" ht="15">
      <c r="A8" s="20">
        <v>0.1</v>
      </c>
      <c r="B8" s="33">
        <f t="shared" si="0"/>
        <v>181.4684426378253</v>
      </c>
      <c r="C8" s="19">
        <f t="shared" si="1"/>
        <v>317.46031746031747</v>
      </c>
      <c r="D8" s="31">
        <f t="shared" si="2"/>
        <v>10</v>
      </c>
      <c r="E8" s="14">
        <f t="shared" si="3"/>
        <v>0.0055106</v>
      </c>
      <c r="F8" s="29">
        <f t="shared" si="3"/>
        <v>0.00315</v>
      </c>
      <c r="G8" s="14">
        <f t="shared" si="4"/>
        <v>0.00055106</v>
      </c>
      <c r="H8" s="29">
        <f aca="true" t="shared" si="6" ref="H8:H18">A8/C8</f>
        <v>0.000315</v>
      </c>
      <c r="I8" s="14">
        <f t="shared" si="5"/>
        <v>1814.6844263782527</v>
      </c>
      <c r="J8" s="29">
        <f aca="true" t="shared" si="7" ref="J8:J18">C8/A8</f>
        <v>3174.6031746031745</v>
      </c>
      <c r="L8" s="9"/>
      <c r="P8" s="12"/>
    </row>
    <row r="9" spans="1:16" ht="15">
      <c r="A9" s="20">
        <v>0.15</v>
      </c>
      <c r="B9" s="33">
        <f t="shared" si="0"/>
        <v>202.96738314152915</v>
      </c>
      <c r="C9" s="19">
        <f t="shared" si="1"/>
        <v>340.90909090909093</v>
      </c>
      <c r="D9" s="31">
        <f t="shared" si="2"/>
        <v>6.666666666666667</v>
      </c>
      <c r="E9" s="14">
        <f t="shared" si="3"/>
        <v>0.0049269</v>
      </c>
      <c r="F9" s="29">
        <f t="shared" si="3"/>
        <v>0.002933333333333333</v>
      </c>
      <c r="G9" s="14">
        <f t="shared" si="4"/>
        <v>0.000739035</v>
      </c>
      <c r="H9" s="29">
        <f t="shared" si="6"/>
        <v>0.00043999999999999996</v>
      </c>
      <c r="I9" s="14">
        <f t="shared" si="5"/>
        <v>1353.1158876101945</v>
      </c>
      <c r="J9" s="29">
        <f t="shared" si="7"/>
        <v>2272.727272727273</v>
      </c>
      <c r="L9" s="9"/>
      <c r="O9" s="2" t="s">
        <v>2</v>
      </c>
      <c r="P9" s="7">
        <f>1/INTERCEPT(E7:E18,D7:D18)</f>
        <v>265.99281819390876</v>
      </c>
    </row>
    <row r="10" spans="1:12" ht="15">
      <c r="A10" s="20">
        <v>0.2</v>
      </c>
      <c r="B10" s="33">
        <f t="shared" si="0"/>
        <v>215.7474029406371</v>
      </c>
      <c r="C10" s="19">
        <f t="shared" si="1"/>
        <v>353.98230088495575</v>
      </c>
      <c r="D10" s="31">
        <f t="shared" si="2"/>
        <v>5</v>
      </c>
      <c r="E10" s="14">
        <f t="shared" si="3"/>
        <v>0.00463505</v>
      </c>
      <c r="F10" s="29">
        <f t="shared" si="3"/>
        <v>0.002825</v>
      </c>
      <c r="G10" s="14">
        <f t="shared" si="4"/>
        <v>0.00092701</v>
      </c>
      <c r="H10" s="29">
        <f t="shared" si="6"/>
        <v>0.0005650000000000001</v>
      </c>
      <c r="I10" s="14">
        <f t="shared" si="5"/>
        <v>1078.7370147031854</v>
      </c>
      <c r="J10" s="29">
        <f t="shared" si="7"/>
        <v>1769.9115044247787</v>
      </c>
      <c r="L10" s="9"/>
    </row>
    <row r="11" spans="1:16" ht="15.75" thickBot="1">
      <c r="A11" s="20">
        <v>0.25</v>
      </c>
      <c r="B11" s="33">
        <f t="shared" si="0"/>
        <v>224.21826302596</v>
      </c>
      <c r="C11" s="19">
        <f t="shared" si="1"/>
        <v>362.3188405797101</v>
      </c>
      <c r="D11" s="31">
        <f t="shared" si="2"/>
        <v>4</v>
      </c>
      <c r="E11" s="14">
        <f t="shared" si="3"/>
        <v>0.00445994</v>
      </c>
      <c r="F11" s="29">
        <f t="shared" si="3"/>
        <v>0.0027600000000000003</v>
      </c>
      <c r="G11" s="14">
        <f t="shared" si="4"/>
        <v>0.001114985</v>
      </c>
      <c r="H11" s="29">
        <f t="shared" si="6"/>
        <v>0.0006900000000000001</v>
      </c>
      <c r="I11" s="14">
        <f t="shared" si="5"/>
        <v>896.87305210384</v>
      </c>
      <c r="J11" s="29">
        <f t="shared" si="7"/>
        <v>1449.2753623188405</v>
      </c>
      <c r="L11" s="9"/>
      <c r="O11" s="2" t="s">
        <v>3</v>
      </c>
      <c r="P11" s="7">
        <f>P9*SLOPE(E7:E18,D7:D18)</f>
        <v>0.04657800239393537</v>
      </c>
    </row>
    <row r="12" spans="1:25" ht="15">
      <c r="A12" s="20">
        <v>0.3</v>
      </c>
      <c r="B12" s="33">
        <f t="shared" si="0"/>
        <v>230.24498065942163</v>
      </c>
      <c r="C12" s="19">
        <f t="shared" si="1"/>
        <v>368.09815950920245</v>
      </c>
      <c r="D12" s="31">
        <f t="shared" si="2"/>
        <v>3.3333333333333335</v>
      </c>
      <c r="E12" s="14">
        <f t="shared" si="3"/>
        <v>0.0043432</v>
      </c>
      <c r="F12" s="29">
        <f t="shared" si="3"/>
        <v>0.0027166666666666667</v>
      </c>
      <c r="G12" s="14">
        <f t="shared" si="4"/>
        <v>0.00130296</v>
      </c>
      <c r="H12" s="29">
        <f t="shared" si="6"/>
        <v>0.000815</v>
      </c>
      <c r="I12" s="14">
        <f t="shared" si="5"/>
        <v>767.4832688647388</v>
      </c>
      <c r="J12" s="29">
        <f t="shared" si="7"/>
        <v>1226.993865030675</v>
      </c>
      <c r="L12" s="9"/>
      <c r="P12" s="78"/>
      <c r="Q12" s="78" t="s">
        <v>35</v>
      </c>
      <c r="R12" s="54"/>
      <c r="S12" s="54"/>
      <c r="V12" s="62" t="s">
        <v>20</v>
      </c>
      <c r="W12" s="62" t="s">
        <v>21</v>
      </c>
      <c r="X12" s="62" t="s">
        <v>23</v>
      </c>
      <c r="Y12" s="62" t="s">
        <v>37</v>
      </c>
    </row>
    <row r="13" spans="1:25" ht="15">
      <c r="A13" s="20">
        <v>0.4</v>
      </c>
      <c r="B13" s="33">
        <f t="shared" si="0"/>
        <v>238.2498168454533</v>
      </c>
      <c r="C13" s="19">
        <f t="shared" si="1"/>
        <v>375.58685446009383</v>
      </c>
      <c r="D13" s="31">
        <f t="shared" si="2"/>
        <v>2.5</v>
      </c>
      <c r="E13" s="14">
        <f t="shared" si="3"/>
        <v>0.004197275</v>
      </c>
      <c r="F13" s="29">
        <f t="shared" si="3"/>
        <v>0.0026625000000000004</v>
      </c>
      <c r="G13" s="14">
        <f t="shared" si="4"/>
        <v>0.00167891</v>
      </c>
      <c r="H13" s="29">
        <f t="shared" si="6"/>
        <v>0.0010650000000000002</v>
      </c>
      <c r="I13" s="14">
        <f t="shared" si="5"/>
        <v>595.6245421136332</v>
      </c>
      <c r="J13" s="29">
        <f t="shared" si="7"/>
        <v>938.9671361502345</v>
      </c>
      <c r="L13" s="9"/>
      <c r="O13" s="21"/>
      <c r="P13" s="78"/>
      <c r="Q13" s="78" t="s">
        <v>36</v>
      </c>
      <c r="R13" s="54"/>
      <c r="S13" s="54"/>
      <c r="T13" s="21"/>
      <c r="U13" s="21"/>
      <c r="V13" s="63"/>
      <c r="W13" s="63" t="s">
        <v>22</v>
      </c>
      <c r="X13" s="63"/>
      <c r="Y13" s="63" t="s">
        <v>38</v>
      </c>
    </row>
    <row r="14" spans="1:25" ht="14.25" customHeight="1">
      <c r="A14" s="20">
        <v>0.5</v>
      </c>
      <c r="B14" s="33">
        <f t="shared" si="0"/>
        <v>243.32557935820444</v>
      </c>
      <c r="C14" s="19">
        <f t="shared" si="1"/>
        <v>380.22813688212926</v>
      </c>
      <c r="D14" s="31">
        <f t="shared" si="2"/>
        <v>2</v>
      </c>
      <c r="E14" s="14">
        <f t="shared" si="3"/>
        <v>0.00410972</v>
      </c>
      <c r="F14" s="29">
        <f t="shared" si="3"/>
        <v>0.00263</v>
      </c>
      <c r="G14" s="14">
        <f t="shared" si="4"/>
        <v>0.00205486</v>
      </c>
      <c r="H14" s="29">
        <f t="shared" si="6"/>
        <v>0.001315</v>
      </c>
      <c r="I14" s="14">
        <f t="shared" si="5"/>
        <v>486.6511587164089</v>
      </c>
      <c r="J14" s="29">
        <f t="shared" si="7"/>
        <v>760.4562737642585</v>
      </c>
      <c r="L14" s="9"/>
      <c r="O14" s="25"/>
      <c r="P14" s="39" t="s">
        <v>24</v>
      </c>
      <c r="Q14" s="40"/>
      <c r="R14" s="40"/>
      <c r="S14" s="41"/>
      <c r="T14" s="21"/>
      <c r="U14" s="21"/>
      <c r="V14" s="63"/>
      <c r="W14" s="64"/>
      <c r="X14" s="63"/>
      <c r="Y14" s="63" t="s">
        <v>22</v>
      </c>
    </row>
    <row r="15" spans="1:25" ht="15">
      <c r="A15" s="20">
        <v>0.7</v>
      </c>
      <c r="B15" s="33">
        <f t="shared" si="0"/>
        <v>249.39788225569694</v>
      </c>
      <c r="C15" s="19">
        <f t="shared" si="1"/>
        <v>385.6749311294766</v>
      </c>
      <c r="D15" s="31">
        <f t="shared" si="2"/>
        <v>1.4285714285714286</v>
      </c>
      <c r="E15" s="14">
        <f t="shared" si="3"/>
        <v>0.0040096571428571435</v>
      </c>
      <c r="F15" s="29">
        <f t="shared" si="3"/>
        <v>0.002592857142857143</v>
      </c>
      <c r="G15" s="14">
        <f t="shared" si="4"/>
        <v>0.00280676</v>
      </c>
      <c r="H15" s="29">
        <f t="shared" si="6"/>
        <v>0.0018149999999999998</v>
      </c>
      <c r="I15" s="14">
        <f t="shared" si="5"/>
        <v>356.2826889367099</v>
      </c>
      <c r="J15" s="29">
        <f t="shared" si="7"/>
        <v>550.9641873278238</v>
      </c>
      <c r="L15" s="9"/>
      <c r="O15" s="21"/>
      <c r="P15" s="42">
        <v>770</v>
      </c>
      <c r="Q15" s="38">
        <f>1+L3*P15</f>
        <v>2.694</v>
      </c>
      <c r="R15" s="38" t="s">
        <v>11</v>
      </c>
      <c r="S15" s="43"/>
      <c r="T15" s="27"/>
      <c r="U15" s="21"/>
      <c r="V15" s="63"/>
      <c r="W15" s="63"/>
      <c r="X15" s="63"/>
      <c r="Y15" s="63"/>
    </row>
    <row r="16" spans="1:25" ht="15">
      <c r="A16" s="20">
        <v>1</v>
      </c>
      <c r="B16" s="33">
        <f t="shared" si="0"/>
        <v>254.15479551975926</v>
      </c>
      <c r="C16" s="19">
        <f t="shared" si="1"/>
        <v>389.8635477582846</v>
      </c>
      <c r="D16" s="31">
        <f t="shared" si="2"/>
        <v>1</v>
      </c>
      <c r="E16" s="14">
        <f t="shared" si="3"/>
        <v>0.00393461</v>
      </c>
      <c r="F16" s="29">
        <f t="shared" si="3"/>
        <v>0.002565</v>
      </c>
      <c r="G16" s="14">
        <f t="shared" si="4"/>
        <v>0.00393461</v>
      </c>
      <c r="H16" s="29">
        <f t="shared" si="6"/>
        <v>0.002565</v>
      </c>
      <c r="I16" s="14">
        <f t="shared" si="5"/>
        <v>254.15479551975926</v>
      </c>
      <c r="J16" s="29">
        <f t="shared" si="7"/>
        <v>389.8635477582846</v>
      </c>
      <c r="L16" s="9"/>
      <c r="O16" s="21"/>
      <c r="P16" s="44"/>
      <c r="Q16" s="38"/>
      <c r="R16" s="38"/>
      <c r="S16" s="45"/>
      <c r="T16" s="28"/>
      <c r="U16" s="21"/>
      <c r="V16" s="63" t="s">
        <v>19</v>
      </c>
      <c r="W16" s="63" t="s">
        <v>19</v>
      </c>
      <c r="X16" s="65">
        <v>0</v>
      </c>
      <c r="Y16" s="63" t="s">
        <v>19</v>
      </c>
    </row>
    <row r="17" spans="1:25" ht="15">
      <c r="A17" s="20">
        <v>1.5</v>
      </c>
      <c r="B17" s="33">
        <f t="shared" si="0"/>
        <v>257.9819619012238</v>
      </c>
      <c r="C17" s="19">
        <f t="shared" si="1"/>
        <v>393.1847968545216</v>
      </c>
      <c r="D17" s="31">
        <f t="shared" si="2"/>
        <v>0.6666666666666666</v>
      </c>
      <c r="E17" s="14">
        <f t="shared" si="3"/>
        <v>0.0038762400000000004</v>
      </c>
      <c r="F17" s="29">
        <f t="shared" si="3"/>
        <v>0.0025433333333333336</v>
      </c>
      <c r="G17" s="14">
        <f t="shared" si="4"/>
        <v>0.005814360000000001</v>
      </c>
      <c r="H17" s="29">
        <f t="shared" si="6"/>
        <v>0.0038150000000000002</v>
      </c>
      <c r="I17" s="14">
        <f t="shared" si="5"/>
        <v>171.98797460081587</v>
      </c>
      <c r="J17" s="29">
        <f t="shared" si="7"/>
        <v>262.1231979030144</v>
      </c>
      <c r="L17" s="9"/>
      <c r="O17" s="21"/>
      <c r="P17" s="46" t="s">
        <v>25</v>
      </c>
      <c r="Q17" s="37"/>
      <c r="R17" s="38"/>
      <c r="S17" s="47"/>
      <c r="T17" s="27"/>
      <c r="U17" s="21"/>
      <c r="V17" s="63"/>
      <c r="W17" s="63"/>
      <c r="X17" s="63"/>
      <c r="Y17" s="63"/>
    </row>
    <row r="18" spans="1:25" ht="15" customHeight="1">
      <c r="A18" s="20">
        <v>2</v>
      </c>
      <c r="B18" s="33">
        <f t="shared" si="0"/>
        <v>259.93909626974397</v>
      </c>
      <c r="C18" s="19">
        <f t="shared" si="1"/>
        <v>394.8667324777888</v>
      </c>
      <c r="D18" s="31">
        <f t="shared" si="2"/>
        <v>0.5</v>
      </c>
      <c r="E18" s="14">
        <f t="shared" si="3"/>
        <v>0.0038470550000000003</v>
      </c>
      <c r="F18" s="29">
        <f t="shared" si="3"/>
        <v>0.0025324999999999996</v>
      </c>
      <c r="G18" s="14">
        <f t="shared" si="4"/>
        <v>0.0076941100000000005</v>
      </c>
      <c r="H18" s="29">
        <f t="shared" si="6"/>
        <v>0.005064999999999999</v>
      </c>
      <c r="I18" s="14">
        <f t="shared" si="5"/>
        <v>129.96954813487199</v>
      </c>
      <c r="J18" s="29">
        <f t="shared" si="7"/>
        <v>197.4333662388944</v>
      </c>
      <c r="L18" s="9"/>
      <c r="O18" s="25"/>
      <c r="P18" s="42">
        <v>229</v>
      </c>
      <c r="Q18" s="38">
        <f>1+L3*P18</f>
        <v>1.5038</v>
      </c>
      <c r="R18" s="38" t="s">
        <v>12</v>
      </c>
      <c r="S18" s="45"/>
      <c r="T18" s="27"/>
      <c r="U18" s="21"/>
      <c r="V18" s="63"/>
      <c r="W18" s="63"/>
      <c r="X18" s="63"/>
      <c r="Y18" s="63"/>
    </row>
    <row r="19" spans="1:25" ht="17.25" thickBot="1">
      <c r="A19" s="6"/>
      <c r="B19" s="6"/>
      <c r="C19" s="10" t="s">
        <v>13</v>
      </c>
      <c r="O19" s="21"/>
      <c r="P19" s="48"/>
      <c r="Q19" s="49"/>
      <c r="R19" s="50"/>
      <c r="S19" s="51"/>
      <c r="T19" s="21"/>
      <c r="U19" s="21"/>
      <c r="V19" s="66">
        <v>0</v>
      </c>
      <c r="W19" s="67" t="s">
        <v>19</v>
      </c>
      <c r="X19" s="67" t="s">
        <v>19</v>
      </c>
      <c r="Y19" s="67" t="s">
        <v>19</v>
      </c>
    </row>
    <row r="20" spans="5:21" ht="15.75" thickBot="1">
      <c r="E20" s="4" t="s">
        <v>0</v>
      </c>
      <c r="G20" s="4" t="s">
        <v>0</v>
      </c>
      <c r="O20" s="21"/>
      <c r="P20" s="24"/>
      <c r="Q20" s="26"/>
      <c r="R20" s="21"/>
      <c r="S20" s="21"/>
      <c r="T20" s="21"/>
      <c r="U20" s="21"/>
    </row>
    <row r="21" spans="5:19" ht="15">
      <c r="E21" s="15">
        <v>0</v>
      </c>
      <c r="F21" s="30">
        <f>$E$4</f>
        <v>400</v>
      </c>
      <c r="G21" s="12">
        <v>0</v>
      </c>
      <c r="H21" s="30">
        <f>$P$9</f>
        <v>265.99281819390876</v>
      </c>
      <c r="S21" s="17"/>
    </row>
    <row r="22" spans="2:19" ht="15">
      <c r="B22" s="13" t="s">
        <v>53</v>
      </c>
      <c r="E22" s="53">
        <v>0.05</v>
      </c>
      <c r="F22" s="30">
        <f aca="true" t="shared" si="8" ref="F22:F33">$E$4</f>
        <v>400</v>
      </c>
      <c r="G22" s="52">
        <v>0.05</v>
      </c>
      <c r="H22" s="30">
        <f aca="true" t="shared" si="9" ref="H22:H33">$P$9</f>
        <v>265.99281819390876</v>
      </c>
      <c r="P22" s="12" t="s">
        <v>48</v>
      </c>
      <c r="S22" s="17"/>
    </row>
    <row r="23" spans="2:19" ht="15">
      <c r="B23" s="14"/>
      <c r="E23" s="53">
        <v>0.1</v>
      </c>
      <c r="F23" s="30">
        <f t="shared" si="8"/>
        <v>400</v>
      </c>
      <c r="G23" s="52">
        <v>0.1</v>
      </c>
      <c r="H23" s="30">
        <f t="shared" si="9"/>
        <v>265.99281819390876</v>
      </c>
      <c r="P23" s="12"/>
      <c r="S23" s="16"/>
    </row>
    <row r="24" spans="1:16" ht="15">
      <c r="A24" s="2" t="s">
        <v>2</v>
      </c>
      <c r="B24" s="7">
        <f>1/SLOPE(G7:G18,A7:A18)</f>
        <v>265.9928181939087</v>
      </c>
      <c r="E24" s="53">
        <v>0.15</v>
      </c>
      <c r="F24" s="30">
        <f t="shared" si="8"/>
        <v>400</v>
      </c>
      <c r="G24" s="52">
        <v>0.15</v>
      </c>
      <c r="H24" s="30">
        <f t="shared" si="9"/>
        <v>265.99281819390876</v>
      </c>
      <c r="O24" s="2" t="s">
        <v>2</v>
      </c>
      <c r="P24" s="7">
        <f>INTERCEPT(B7:B18,I7:I18)</f>
        <v>265.99281819390876</v>
      </c>
    </row>
    <row r="25" spans="2:8" ht="15">
      <c r="B25" s="6"/>
      <c r="E25" s="53">
        <v>0.2</v>
      </c>
      <c r="F25" s="30">
        <f t="shared" si="8"/>
        <v>400</v>
      </c>
      <c r="G25" s="52">
        <v>0.2</v>
      </c>
      <c r="H25" s="30">
        <f t="shared" si="9"/>
        <v>265.99281819390876</v>
      </c>
    </row>
    <row r="26" spans="1:16" ht="15">
      <c r="A26" s="2" t="s">
        <v>3</v>
      </c>
      <c r="B26" s="7">
        <f>B24*INTERCEPT(G7:G18,A7:A18)</f>
        <v>0.046578002393935246</v>
      </c>
      <c r="E26" s="53">
        <v>0.25</v>
      </c>
      <c r="F26" s="30">
        <f t="shared" si="8"/>
        <v>400</v>
      </c>
      <c r="G26" s="52">
        <v>0.25</v>
      </c>
      <c r="H26" s="30">
        <f t="shared" si="9"/>
        <v>265.99281819390876</v>
      </c>
      <c r="O26" s="2" t="s">
        <v>3</v>
      </c>
      <c r="P26" s="7">
        <f>-SLOPE(B7:B18,I7:I18)</f>
        <v>0.04657800239393535</v>
      </c>
    </row>
    <row r="27" spans="5:8" ht="15">
      <c r="E27" s="53">
        <v>0.3</v>
      </c>
      <c r="F27" s="30">
        <f t="shared" si="8"/>
        <v>400</v>
      </c>
      <c r="G27" s="52">
        <v>0.3</v>
      </c>
      <c r="H27" s="30">
        <f t="shared" si="9"/>
        <v>265.99281819390876</v>
      </c>
    </row>
    <row r="28" spans="5:8" ht="15.75" thickBot="1">
      <c r="E28" s="53">
        <v>0.4</v>
      </c>
      <c r="F28" s="30">
        <f t="shared" si="8"/>
        <v>400</v>
      </c>
      <c r="G28" s="52">
        <v>0.4</v>
      </c>
      <c r="H28" s="30">
        <f t="shared" si="9"/>
        <v>265.99281819390876</v>
      </c>
    </row>
    <row r="29" spans="5:21" ht="15">
      <c r="E29" s="53">
        <v>0.5</v>
      </c>
      <c r="F29" s="30">
        <f t="shared" si="8"/>
        <v>400</v>
      </c>
      <c r="G29" s="52">
        <v>0.5</v>
      </c>
      <c r="H29" s="30">
        <f t="shared" si="9"/>
        <v>265.99281819390876</v>
      </c>
      <c r="P29" s="69" t="s">
        <v>26</v>
      </c>
      <c r="Q29" s="70"/>
      <c r="R29" s="70"/>
      <c r="S29" s="70"/>
      <c r="T29" s="70"/>
      <c r="U29" s="71"/>
    </row>
    <row r="30" spans="5:21" ht="15" customHeight="1">
      <c r="E30" s="53">
        <v>0.7</v>
      </c>
      <c r="F30" s="30">
        <f t="shared" si="8"/>
        <v>400</v>
      </c>
      <c r="G30" s="52">
        <v>0.7</v>
      </c>
      <c r="H30" s="30">
        <f t="shared" si="9"/>
        <v>265.99281819390876</v>
      </c>
      <c r="P30" s="72" t="s">
        <v>49</v>
      </c>
      <c r="Q30" s="21"/>
      <c r="R30" s="21"/>
      <c r="S30" s="21"/>
      <c r="T30" s="21"/>
      <c r="U30" s="73"/>
    </row>
    <row r="31" spans="5:21" ht="15.75" thickBot="1">
      <c r="E31" s="53">
        <v>1</v>
      </c>
      <c r="F31" s="30">
        <f t="shared" si="8"/>
        <v>400</v>
      </c>
      <c r="G31" s="52">
        <v>1</v>
      </c>
      <c r="H31" s="30">
        <f t="shared" si="9"/>
        <v>265.99281819390876</v>
      </c>
      <c r="P31" s="74"/>
      <c r="Q31" s="75"/>
      <c r="R31" s="75"/>
      <c r="S31" s="75"/>
      <c r="T31" s="75"/>
      <c r="U31" s="76"/>
    </row>
    <row r="32" spans="5:16" ht="15">
      <c r="E32" s="53">
        <v>1.5</v>
      </c>
      <c r="F32" s="30">
        <f t="shared" si="8"/>
        <v>400</v>
      </c>
      <c r="G32" s="52">
        <v>1.5</v>
      </c>
      <c r="H32" s="30">
        <f t="shared" si="9"/>
        <v>265.99281819390876</v>
      </c>
      <c r="P32" s="10"/>
    </row>
    <row r="33" spans="5:8" ht="15">
      <c r="E33" s="53">
        <v>2</v>
      </c>
      <c r="F33" s="30">
        <f t="shared" si="8"/>
        <v>400</v>
      </c>
      <c r="G33" s="52">
        <v>2</v>
      </c>
      <c r="H33" s="30">
        <f t="shared" si="9"/>
        <v>265.99281819390876</v>
      </c>
    </row>
    <row r="34" ht="15"/>
    <row r="35" ht="15"/>
    <row r="36" ht="15"/>
    <row r="37" ht="15">
      <c r="J37" s="60" t="s">
        <v>18</v>
      </c>
    </row>
    <row r="38" ht="15"/>
    <row r="39" spans="2:4" ht="15">
      <c r="B39" s="1" t="s">
        <v>29</v>
      </c>
      <c r="D39" s="1" t="s">
        <v>50</v>
      </c>
    </row>
    <row r="40" ht="15">
      <c r="D40" s="1" t="s">
        <v>52</v>
      </c>
    </row>
    <row r="41" ht="15">
      <c r="D41" s="1" t="s">
        <v>51</v>
      </c>
    </row>
  </sheetData>
  <sheetProtection/>
  <hyperlinks>
    <hyperlink ref="J37" r:id="rId1" display="Sinex 2007"/>
  </hyperlinks>
  <printOptions/>
  <pageMargins left="0.75" right="0.75" top="1" bottom="1" header="0.5" footer="0.5"/>
  <pageSetup fitToHeight="1" fitToWidth="1" horizontalDpi="600" verticalDpi="600" orientation="landscape" scale="69" r:id="rId5"/>
  <ignoredErrors>
    <ignoredError sqref="B24 B26" formulaRange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Sevella Béla</cp:lastModifiedBy>
  <cp:lastPrinted>2009-03-27T19:13:37Z</cp:lastPrinted>
  <dcterms:created xsi:type="dcterms:W3CDTF">2007-06-03T01:46:13Z</dcterms:created>
  <dcterms:modified xsi:type="dcterms:W3CDTF">2011-04-06T11:34:52Z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